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suryo\OneDrive\Documents\AATJE\Majelis Akreditasi\Peraturan BAN-PT\PerBAN-PT 20 Instrumen Akreditasi Minimum Sarjana PJJ\"/>
    </mc:Choice>
  </mc:AlternateContent>
  <xr:revisionPtr revIDLastSave="0" documentId="13_ncr:1_{55426A6F-DAEC-4196-9DD6-AAC874A07738}" xr6:coauthVersionLast="47" xr6:coauthVersionMax="47" xr10:uidLastSave="{00000000-0000-0000-0000-000000000000}"/>
  <bookViews>
    <workbookView xWindow="-120" yWindow="-120" windowWidth="20730" windowHeight="11040" xr2:uid="{00000000-000D-0000-FFFF-FFFF00000000}"/>
  </bookViews>
  <sheets>
    <sheet name="Matriks Penilaian" sheetId="7" r:id="rId1"/>
    <sheet name="Hitung F1" sheetId="2" r:id="rId2"/>
    <sheet name="Hitung PBJJ" sheetId="6" r:id="rId3"/>
    <sheet name="F1" sheetId="3" r:id="rId4"/>
    <sheet name="Pembobotan" sheetId="4" r:id="rId5"/>
  </sheets>
  <definedNames>
    <definedName name="_xlnm.Print_Titles" localSheetId="3">'F1'!$12:$12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3" l="1"/>
  <c r="E115" i="2"/>
  <c r="D106" i="2"/>
  <c r="J5" i="4"/>
  <c r="F22" i="4"/>
  <c r="D21" i="4"/>
  <c r="C21" i="4"/>
  <c r="F23" i="4"/>
  <c r="F21" i="4"/>
  <c r="B173" i="2"/>
  <c r="E21" i="4" s="1"/>
  <c r="D18" i="4"/>
  <c r="D17" i="4"/>
  <c r="C17" i="4"/>
  <c r="D16" i="4"/>
  <c r="C28" i="3"/>
  <c r="C117" i="2"/>
  <c r="F13" i="4" s="1"/>
  <c r="C73" i="2"/>
  <c r="C29" i="2"/>
  <c r="B175" i="2"/>
  <c r="E23" i="4" s="1"/>
  <c r="B174" i="2"/>
  <c r="E22" i="4" s="1"/>
  <c r="C164" i="2"/>
  <c r="D20" i="4" s="1"/>
  <c r="B164" i="2"/>
  <c r="C20" i="4" s="1"/>
  <c r="C156" i="2"/>
  <c r="C155" i="2"/>
  <c r="D19" i="4" s="1"/>
  <c r="B155" i="2"/>
  <c r="C19" i="4" s="1"/>
  <c r="B146" i="2"/>
  <c r="C18" i="4" s="1"/>
  <c r="B142" i="2"/>
  <c r="C16" i="4" s="1"/>
  <c r="C135" i="2"/>
  <c r="C25" i="3" s="1"/>
  <c r="B135" i="2"/>
  <c r="C15" i="4" s="1"/>
  <c r="C127" i="2"/>
  <c r="C126" i="2"/>
  <c r="F14" i="4" s="1"/>
  <c r="B126" i="2"/>
  <c r="B24" i="3" s="1"/>
  <c r="C118" i="2"/>
  <c r="B117" i="2"/>
  <c r="E13" i="4" s="1"/>
  <c r="D114" i="2"/>
  <c r="C110" i="2"/>
  <c r="C109" i="2"/>
  <c r="F12" i="4" s="1"/>
  <c r="B109" i="2"/>
  <c r="E12" i="4" s="1"/>
  <c r="E107" i="2"/>
  <c r="B101" i="2"/>
  <c r="B21" i="3" s="1"/>
  <c r="C101" i="2"/>
  <c r="C21" i="3" s="1"/>
  <c r="E89" i="2"/>
  <c r="C100" i="2"/>
  <c r="D11" i="4" s="1"/>
  <c r="B100" i="2"/>
  <c r="C11" i="4" s="1"/>
  <c r="C91" i="2"/>
  <c r="F10" i="4" s="1"/>
  <c r="B91" i="2"/>
  <c r="E10" i="4" s="1"/>
  <c r="C82" i="2"/>
  <c r="C19" i="3" s="1"/>
  <c r="B82" i="2"/>
  <c r="B19" i="3" s="1"/>
  <c r="C81" i="2"/>
  <c r="D9" i="4" s="1"/>
  <c r="B81" i="2"/>
  <c r="C9" i="4" s="1"/>
  <c r="C72" i="2"/>
  <c r="D8" i="4" s="1"/>
  <c r="B72" i="2"/>
  <c r="C8" i="4" s="1"/>
  <c r="C63" i="2"/>
  <c r="D7" i="4" s="1"/>
  <c r="B63" i="2"/>
  <c r="C7" i="4" s="1"/>
  <c r="C54" i="2"/>
  <c r="C16" i="3" s="1"/>
  <c r="B54" i="2"/>
  <c r="C6" i="4" s="1"/>
  <c r="B45" i="2"/>
  <c r="C5" i="4" s="1"/>
  <c r="B37" i="2"/>
  <c r="E4" i="4" s="1"/>
  <c r="C28" i="2"/>
  <c r="C13" i="3" s="1"/>
  <c r="B28" i="2"/>
  <c r="B13" i="3" s="1"/>
  <c r="C27" i="2"/>
  <c r="D3" i="4" s="1"/>
  <c r="B27" i="2"/>
  <c r="C3" i="4" s="1"/>
  <c r="C45" i="2"/>
  <c r="D5" i="4" s="1"/>
  <c r="C46" i="2"/>
  <c r="D51" i="2"/>
  <c r="D50" i="2"/>
  <c r="D49" i="2"/>
  <c r="D48" i="2"/>
  <c r="D47" i="2"/>
  <c r="D42" i="2"/>
  <c r="D41" i="2"/>
  <c r="D40" i="2"/>
  <c r="D39" i="2"/>
  <c r="D38" i="2"/>
  <c r="C37" i="2"/>
  <c r="F4" i="4" s="1"/>
  <c r="B9" i="7"/>
  <c r="B10" i="7" s="1"/>
  <c r="E25" i="2"/>
  <c r="AK7" i="6"/>
  <c r="E51" i="3" s="1"/>
  <c r="AK6" i="6"/>
  <c r="J20" i="4"/>
  <c r="J19" i="4"/>
  <c r="J18" i="4"/>
  <c r="J17" i="4"/>
  <c r="J16" i="4"/>
  <c r="J15" i="4"/>
  <c r="J11" i="4"/>
  <c r="J9" i="4"/>
  <c r="J8" i="4"/>
  <c r="J7" i="4"/>
  <c r="J6" i="4"/>
  <c r="J3" i="4"/>
  <c r="L14" i="4"/>
  <c r="L13" i="4"/>
  <c r="L12" i="4"/>
  <c r="L11" i="4"/>
  <c r="E24" i="3"/>
  <c r="D132" i="2"/>
  <c r="D131" i="2"/>
  <c r="D130" i="2"/>
  <c r="D129" i="2"/>
  <c r="D128" i="2"/>
  <c r="E133" i="2"/>
  <c r="C92" i="2"/>
  <c r="D84" i="2"/>
  <c r="D139" i="2"/>
  <c r="D138" i="2"/>
  <c r="D137" i="2"/>
  <c r="C136" i="2"/>
  <c r="E171" i="2"/>
  <c r="D170" i="2"/>
  <c r="D169" i="2"/>
  <c r="D168" i="2"/>
  <c r="D167" i="2"/>
  <c r="D166" i="2"/>
  <c r="C165" i="2"/>
  <c r="D161" i="2"/>
  <c r="D160" i="2"/>
  <c r="D159" i="2"/>
  <c r="D158" i="2"/>
  <c r="D157" i="2"/>
  <c r="D152" i="2"/>
  <c r="D151" i="2"/>
  <c r="D150" i="2"/>
  <c r="D149" i="2"/>
  <c r="D148" i="2"/>
  <c r="C147" i="2"/>
  <c r="C24" i="6"/>
  <c r="C23" i="6"/>
  <c r="C22" i="6"/>
  <c r="C21" i="6"/>
  <c r="C20" i="6"/>
  <c r="B19" i="6"/>
  <c r="C16" i="6"/>
  <c r="C15" i="6"/>
  <c r="C14" i="6"/>
  <c r="C13" i="6"/>
  <c r="C12" i="6"/>
  <c r="B11" i="6"/>
  <c r="D123" i="2"/>
  <c r="D122" i="2"/>
  <c r="D121" i="2"/>
  <c r="D120" i="2"/>
  <c r="D119" i="2"/>
  <c r="D113" i="2"/>
  <c r="D112" i="2"/>
  <c r="D111" i="2"/>
  <c r="D105" i="2"/>
  <c r="D104" i="2"/>
  <c r="D103" i="2"/>
  <c r="C102" i="2"/>
  <c r="D97" i="2"/>
  <c r="D96" i="2"/>
  <c r="D95" i="2"/>
  <c r="D94" i="2"/>
  <c r="D93" i="2"/>
  <c r="D88" i="2"/>
  <c r="D87" i="2"/>
  <c r="D86" i="2"/>
  <c r="D85" i="2"/>
  <c r="C83" i="2"/>
  <c r="D78" i="2"/>
  <c r="D77" i="2"/>
  <c r="D76" i="2"/>
  <c r="D75" i="2"/>
  <c r="D74" i="2"/>
  <c r="D69" i="2"/>
  <c r="D68" i="2"/>
  <c r="D67" i="2"/>
  <c r="D66" i="2"/>
  <c r="D65" i="2"/>
  <c r="C64" i="2"/>
  <c r="D60" i="2"/>
  <c r="D59" i="2"/>
  <c r="D58" i="2"/>
  <c r="D57" i="2"/>
  <c r="D56" i="2"/>
  <c r="C55" i="2"/>
  <c r="D34" i="2"/>
  <c r="D33" i="2"/>
  <c r="D32" i="2"/>
  <c r="D31" i="2"/>
  <c r="D30" i="2"/>
  <c r="E30" i="3"/>
  <c r="D51" i="3"/>
  <c r="AJ7" i="6"/>
  <c r="AD7" i="6"/>
  <c r="AE7" i="6" s="1"/>
  <c r="Y7" i="6"/>
  <c r="Z7" i="6" s="1"/>
  <c r="T7" i="6"/>
  <c r="U7" i="6" s="1"/>
  <c r="O7" i="6"/>
  <c r="P7" i="6" s="1"/>
  <c r="J7" i="6"/>
  <c r="K7" i="6" s="1"/>
  <c r="C24" i="3" l="1"/>
  <c r="C17" i="3"/>
  <c r="C20" i="3"/>
  <c r="D15" i="4"/>
  <c r="G15" i="4" s="1"/>
  <c r="E11" i="4"/>
  <c r="C23" i="3"/>
  <c r="F11" i="4"/>
  <c r="E9" i="4"/>
  <c r="E3" i="4"/>
  <c r="F3" i="4"/>
  <c r="E14" i="4"/>
  <c r="D6" i="4"/>
  <c r="F9" i="4"/>
  <c r="L27" i="4"/>
  <c r="AF7" i="6"/>
  <c r="E31" i="3"/>
  <c r="G3" i="4" l="1"/>
  <c r="D50" i="3"/>
  <c r="D49" i="3"/>
  <c r="B12" i="7" l="1"/>
  <c r="B13" i="7" s="1"/>
  <c r="B14" i="7" s="1"/>
  <c r="B16" i="7" s="1"/>
  <c r="B17" i="7" s="1"/>
  <c r="B20" i="7" s="1"/>
  <c r="B21" i="7" s="1"/>
  <c r="B23" i="7" s="1"/>
  <c r="B25" i="7" s="1"/>
  <c r="B27" i="7" s="1"/>
  <c r="B28" i="7" l="1"/>
  <c r="B30" i="7" s="1"/>
  <c r="B31" i="7" s="1"/>
  <c r="B32" i="7" s="1"/>
  <c r="B34" i="7" s="1"/>
  <c r="B36" i="7" s="1"/>
  <c r="B37" i="7" s="1"/>
  <c r="B43" i="7" s="1"/>
  <c r="L23" i="4" l="1"/>
  <c r="L22" i="4"/>
  <c r="L21" i="4"/>
  <c r="L28" i="4" s="1"/>
  <c r="B32" i="3" l="1"/>
  <c r="C32" i="3"/>
  <c r="C31" i="3"/>
  <c r="B31" i="3"/>
  <c r="F8" i="6" l="1"/>
  <c r="E173" i="2" s="1"/>
  <c r="H31" i="3" s="1"/>
  <c r="AJ6" i="6"/>
  <c r="E8" i="6"/>
  <c r="D8" i="6"/>
  <c r="E142" i="2" s="1"/>
  <c r="H26" i="3" s="1"/>
  <c r="AD6" i="6"/>
  <c r="AE6" i="6" s="1"/>
  <c r="Y6" i="6"/>
  <c r="Z6" i="6" s="1"/>
  <c r="T6" i="6"/>
  <c r="U6" i="6" s="1"/>
  <c r="O6" i="6"/>
  <c r="P6" i="6" s="1"/>
  <c r="J6" i="6"/>
  <c r="K6" i="6" s="1"/>
  <c r="AJ5" i="6"/>
  <c r="AD5" i="6"/>
  <c r="AE5" i="6" s="1"/>
  <c r="Y5" i="6"/>
  <c r="Z5" i="6" s="1"/>
  <c r="T5" i="6"/>
  <c r="U5" i="6" s="1"/>
  <c r="O5" i="6"/>
  <c r="P5" i="6" s="1"/>
  <c r="AK5" i="6" s="1"/>
  <c r="J5" i="6"/>
  <c r="K5" i="6" s="1"/>
  <c r="AF5" i="6" l="1"/>
  <c r="E49" i="3"/>
  <c r="E50" i="3"/>
  <c r="E144" i="2"/>
  <c r="H27" i="3"/>
  <c r="AJ8" i="6"/>
  <c r="E175" i="2" s="1"/>
  <c r="AF6" i="6"/>
  <c r="AF8" i="6" l="1"/>
  <c r="E174" i="2" s="1"/>
  <c r="H32" i="3" s="1"/>
  <c r="G24" i="4" l="1"/>
  <c r="L10" i="4"/>
  <c r="L9" i="4"/>
  <c r="L4" i="4"/>
  <c r="A4" i="4"/>
  <c r="L3" i="4"/>
  <c r="C33" i="3"/>
  <c r="B33" i="3"/>
  <c r="C30" i="3"/>
  <c r="B30" i="3"/>
  <c r="E124" i="2"/>
  <c r="E23" i="3"/>
  <c r="B23" i="3"/>
  <c r="H30" i="3"/>
  <c r="A5" i="4" l="1"/>
  <c r="A6" i="4" s="1"/>
  <c r="A7" i="4" s="1"/>
  <c r="A8" i="4" s="1"/>
  <c r="A9" i="4" s="1"/>
  <c r="A10" i="4" s="1"/>
  <c r="A11" i="4" s="1"/>
  <c r="A12" i="4" s="1"/>
  <c r="A13" i="4" s="1"/>
  <c r="A14" i="4" s="1"/>
  <c r="A15" i="4" s="1"/>
  <c r="A16" i="4" s="1"/>
  <c r="A17" i="4" s="1"/>
  <c r="A18" i="4" s="1"/>
  <c r="A19" i="4" s="1"/>
  <c r="A20" i="4" s="1"/>
  <c r="A21" i="4" s="1"/>
  <c r="A22" i="4" s="1"/>
  <c r="A23" i="4" s="1"/>
  <c r="H23" i="3"/>
  <c r="H24" i="3"/>
  <c r="H15" i="4"/>
  <c r="H18" i="4"/>
  <c r="M20" i="4" s="1"/>
  <c r="I30" i="3" s="1"/>
  <c r="J30" i="3" s="1"/>
  <c r="H3" i="4"/>
  <c r="M5" i="4" s="1"/>
  <c r="J26" i="4"/>
  <c r="J25" i="4"/>
  <c r="L26" i="4"/>
  <c r="J27" i="4"/>
  <c r="L25" i="4"/>
  <c r="M15" i="4"/>
  <c r="I25" i="3" s="1"/>
  <c r="H24" i="4" l="1"/>
  <c r="M14" i="4"/>
  <c r="I24" i="3" s="1"/>
  <c r="J24" i="3" s="1"/>
  <c r="M3" i="4"/>
  <c r="I13" i="3" s="1"/>
  <c r="M9" i="4"/>
  <c r="I19" i="3" s="1"/>
  <c r="M12" i="4"/>
  <c r="I22" i="3" s="1"/>
  <c r="M13" i="4"/>
  <c r="I23" i="3" s="1"/>
  <c r="J23" i="3" s="1"/>
  <c r="M4" i="4"/>
  <c r="I14" i="3" s="1"/>
  <c r="I15" i="3"/>
  <c r="M6" i="4"/>
  <c r="I16" i="3" s="1"/>
  <c r="M7" i="4"/>
  <c r="I17" i="3" s="1"/>
  <c r="M8" i="4"/>
  <c r="I18" i="3" s="1"/>
  <c r="M11" i="4"/>
  <c r="I21" i="3" s="1"/>
  <c r="M19" i="4"/>
  <c r="I29" i="3" s="1"/>
  <c r="M21" i="4"/>
  <c r="I31" i="3" s="1"/>
  <c r="J31" i="3" s="1"/>
  <c r="M18" i="4"/>
  <c r="I28" i="3" s="1"/>
  <c r="M23" i="4"/>
  <c r="I33" i="3" s="1"/>
  <c r="J33" i="3" s="1"/>
  <c r="M22" i="4"/>
  <c r="I32" i="3" s="1"/>
  <c r="J32" i="3" s="1"/>
  <c r="M10" i="4"/>
  <c r="I20" i="3" s="1"/>
  <c r="M17" i="4"/>
  <c r="I27" i="3" s="1"/>
  <c r="J27" i="3" s="1"/>
  <c r="M16" i="4"/>
  <c r="I26" i="3" s="1"/>
  <c r="J26" i="3" s="1"/>
  <c r="M24" i="4" l="1"/>
  <c r="B27" i="3" l="1"/>
  <c r="E27" i="3"/>
  <c r="C27" i="3"/>
  <c r="E26" i="3"/>
  <c r="C26" i="3"/>
  <c r="B26" i="3"/>
  <c r="E140" i="2" l="1"/>
  <c r="H25" i="3" s="1"/>
  <c r="J25" i="3" s="1"/>
  <c r="H22" i="3"/>
  <c r="J22" i="3" s="1"/>
  <c r="E22" i="3"/>
  <c r="C22" i="3"/>
  <c r="B22" i="3"/>
  <c r="E21" i="3"/>
  <c r="H21" i="3" l="1"/>
  <c r="J21" i="3" s="1"/>
  <c r="E19" i="3"/>
  <c r="H19" i="3"/>
  <c r="J19" i="3" s="1"/>
  <c r="B17" i="3" l="1"/>
  <c r="E15" i="3"/>
  <c r="C15" i="3"/>
  <c r="B15" i="3"/>
  <c r="E52" i="2"/>
  <c r="H15" i="3" s="1"/>
  <c r="J15" i="3" s="1"/>
  <c r="A14" i="3"/>
  <c r="A15" i="3" s="1"/>
  <c r="A16" i="3" s="1"/>
  <c r="A17" i="3" s="1"/>
  <c r="C14" i="3"/>
  <c r="E13" i="3"/>
  <c r="A37" i="2" l="1"/>
  <c r="A45" i="2" s="1"/>
  <c r="A54" i="2" s="1"/>
  <c r="E35" i="2"/>
  <c r="J13" i="3" l="1"/>
  <c r="E162" i="2"/>
  <c r="E153" i="2"/>
  <c r="E25" i="3" l="1"/>
  <c r="B25" i="3"/>
  <c r="E29" i="3" l="1"/>
  <c r="C29" i="3"/>
  <c r="B29" i="3"/>
  <c r="E28" i="3"/>
  <c r="B28" i="3"/>
  <c r="E20" i="3"/>
  <c r="B20" i="3"/>
  <c r="E14" i="3"/>
  <c r="B14" i="3"/>
  <c r="B16" i="3"/>
  <c r="H28" i="3" l="1"/>
  <c r="J28" i="3" s="1"/>
  <c r="H29" i="3"/>
  <c r="J29" i="3" s="1"/>
  <c r="E98" i="2"/>
  <c r="A63" i="2"/>
  <c r="A72" i="2" s="1"/>
  <c r="E43" i="2"/>
  <c r="A81" i="2" l="1"/>
  <c r="A91" i="2" s="1"/>
  <c r="A100" i="2" s="1"/>
  <c r="A109" i="2" s="1"/>
  <c r="H14" i="3"/>
  <c r="H20" i="3"/>
  <c r="J20" i="3" s="1"/>
  <c r="J14" i="3" l="1"/>
  <c r="A117" i="2"/>
  <c r="E44" i="3"/>
  <c r="A126" i="2" l="1"/>
  <c r="E70" i="2"/>
  <c r="H17" i="3" s="1"/>
  <c r="J17" i="3" s="1"/>
  <c r="B18" i="3"/>
  <c r="C18" i="3"/>
  <c r="C36" i="3"/>
  <c r="E18" i="3"/>
  <c r="E17" i="3"/>
  <c r="E16" i="3"/>
  <c r="D10" i="3"/>
  <c r="D9" i="3"/>
  <c r="D8" i="3"/>
  <c r="D59" i="3" s="1"/>
  <c r="D7" i="3"/>
  <c r="D6" i="3"/>
  <c r="D5" i="3"/>
  <c r="D4" i="3"/>
  <c r="D3" i="3"/>
  <c r="E79" i="2"/>
  <c r="H18" i="3" s="1"/>
  <c r="J18" i="3" s="1"/>
  <c r="E61" i="2"/>
  <c r="H16" i="3" s="1"/>
  <c r="A135" i="2" l="1"/>
  <c r="A142" i="2" s="1"/>
  <c r="A144" i="2" s="1"/>
  <c r="A146" i="2" s="1"/>
  <c r="A155" i="2" s="1"/>
  <c r="A164" i="2" s="1"/>
  <c r="A173" i="2" s="1"/>
  <c r="J16" i="3"/>
  <c r="J34" i="3"/>
  <c r="E43" i="3" s="1"/>
  <c r="E46" i="3" l="1"/>
  <c r="A174" i="2"/>
  <c r="A175" i="2" s="1"/>
  <c r="A18" i="3" l="1"/>
  <c r="A19" i="3" l="1"/>
  <c r="A20" i="3" s="1"/>
  <c r="A21" i="3" l="1"/>
  <c r="A22" i="3" s="1"/>
  <c r="A23" i="3" l="1"/>
  <c r="A24" i="3" l="1"/>
  <c r="A25" i="3" s="1"/>
  <c r="A26" i="3" s="1"/>
  <c r="A27" i="3" s="1"/>
  <c r="A28" i="3" s="1"/>
  <c r="A29" i="3" s="1"/>
  <c r="A30" i="3" s="1"/>
  <c r="A31" i="3" s="1"/>
  <c r="A32" i="3" s="1"/>
  <c r="A33" i="3" s="1"/>
</calcChain>
</file>

<file path=xl/sharedStrings.xml><?xml version="1.0" encoding="utf-8"?>
<sst xmlns="http://schemas.openxmlformats.org/spreadsheetml/2006/main" count="439" uniqueCount="346">
  <si>
    <t>Data Program Studi Yang Dievaluasi</t>
  </si>
  <si>
    <t>Nama Perguruan Tinggi</t>
  </si>
  <si>
    <t xml:space="preserve">Nama Fakultas            </t>
  </si>
  <si>
    <t xml:space="preserve">Nama Program Studi    </t>
  </si>
  <si>
    <t xml:space="preserve">Tanggal Penilaian        </t>
  </si>
  <si>
    <t>Data Evaluator</t>
  </si>
  <si>
    <t xml:space="preserve">Nama Evaluator           </t>
  </si>
  <si>
    <t xml:space="preserve">Perguruan Tinggi Asal  </t>
  </si>
  <si>
    <t xml:space="preserve">Program Studi Asal      </t>
  </si>
  <si>
    <t>NO.</t>
  </si>
  <si>
    <t>BUTIR</t>
  </si>
  <si>
    <t>Nilai</t>
  </si>
  <si>
    <t>INFORMASI DARI INSTRUMEN 
PROGRAM STUDI BARU</t>
  </si>
  <si>
    <t>FORMAT 1. LAPORAN ASESMEN KECUKUPAN PROGRAM STUDI BARU</t>
  </si>
  <si>
    <t>NILAI</t>
  </si>
  <si>
    <t>BOBOT</t>
  </si>
  <si>
    <t>NILAI TERBOBOTI</t>
  </si>
  <si>
    <t>ASPEK PENILAIAN</t>
  </si>
  <si>
    <t>Total Nilai (terboboti) yang diperoleh</t>
  </si>
  <si>
    <t>Keterangan</t>
  </si>
  <si>
    <t>No.</t>
  </si>
  <si>
    <t>Butir</t>
  </si>
  <si>
    <t>Kriteria</t>
  </si>
  <si>
    <t>Bobot Kriteria</t>
  </si>
  <si>
    <t>Elemen</t>
  </si>
  <si>
    <t>Bobot Butir</t>
  </si>
  <si>
    <t>Komentar Umum Penilaian Seluruh Kriteria</t>
  </si>
  <si>
    <t xml:space="preserve">                                       </t>
  </si>
  <si>
    <t xml:space="preserve">                    </t>
  </si>
  <si>
    <t>YANG DIISI HANYA SEL YANG BERWARNA KUNING</t>
  </si>
  <si>
    <t>1.2</t>
  </si>
  <si>
    <t>Simpulan</t>
  </si>
  <si>
    <t>SW</t>
  </si>
  <si>
    <t>SD</t>
  </si>
  <si>
    <t>A</t>
  </si>
  <si>
    <t>B</t>
  </si>
  <si>
    <t>Ada</t>
  </si>
  <si>
    <t>Tidak Ada</t>
  </si>
  <si>
    <t>Pemenuhan Persyaratan Administratif</t>
  </si>
  <si>
    <t>Persyaratan administratif</t>
  </si>
  <si>
    <t>1.3</t>
  </si>
  <si>
    <t>1.4</t>
  </si>
  <si>
    <t xml:space="preserve">                                                                                                      </t>
  </si>
  <si>
    <t xml:space="preserve">Jelaskan rencana sistem penjaminan mutu program studi </t>
  </si>
  <si>
    <t>1.6</t>
  </si>
  <si>
    <t>Program</t>
  </si>
  <si>
    <t>Sarjana</t>
  </si>
  <si>
    <t>Tidak ada nilai 1</t>
  </si>
  <si>
    <t>Nomor</t>
  </si>
  <si>
    <t>Sub-Elemen</t>
  </si>
  <si>
    <t>Bobot Elemen</t>
  </si>
  <si>
    <t>Bobot Sub-Elemen</t>
  </si>
  <si>
    <t>1.  Kurikulum</t>
  </si>
  <si>
    <t>3.  Unit Pengelola Program Studi</t>
  </si>
  <si>
    <t>Nama Badan Penyelenggara</t>
  </si>
  <si>
    <t>Penjelasan rancangan kebijakan mencakup 2 (dua) aspek</t>
  </si>
  <si>
    <t>Ketikkan di sini komentar umum mengenai isi usulan program studi, tunjukkan bagian-bagian yang menjadi kelemahan dari usulan tersebut</t>
  </si>
  <si>
    <t>Ketikkan di sini mengenai nomor dan tanggal dokumen yang diminta</t>
  </si>
  <si>
    <t>Ketikkan di sini penjelasan tentangg rancangan tata kelola yang mencakup lima aspek</t>
  </si>
  <si>
    <t>Ketikkan di sini penjelasan mengenai susunan mata kuliah program studi. Periksa keberadaan empat mata kuliah wajib (Pancasila, Bahasa Indonesia, Pendidikan Agama, dan Pendidikan Kewarganegaraan) masing-masing dengan 2 (dua) sks</t>
  </si>
  <si>
    <t>Surat persetujuan badan penyelenggara tentang pembukaan prodi yang diusulkan (PTS)</t>
  </si>
  <si>
    <t>Pakta Integrasi</t>
  </si>
  <si>
    <t>C</t>
  </si>
  <si>
    <t>D</t>
  </si>
  <si>
    <t>E</t>
  </si>
  <si>
    <t>F</t>
  </si>
  <si>
    <t>1.1.2</t>
  </si>
  <si>
    <t>1.1.1</t>
  </si>
  <si>
    <t>Ketikkan di sini penjelasan mengenai urgensi penyelenggaraan PJJ</t>
  </si>
  <si>
    <t>Pembelajaran terbimbing dilakukan dengan cara sinkron  nomor 1 s.d 4, dan asinkron  nomor 1 s.d 3</t>
  </si>
  <si>
    <t>Pembelajaran terbimbing dilakukan dengan cara sinkron nomor 1 dan 2 secara sinkron, dan asinkron nomor 1 dan 2 atau 1 dan 4</t>
  </si>
  <si>
    <t xml:space="preserve">Pembelajaran terbimbing dilakukan dengan salah satu cara sinkron dan salah satu cara asinkron </t>
  </si>
  <si>
    <t>Tidak ada nilai &lt; 2</t>
  </si>
  <si>
    <t>Ketikkan di sini penjelasan mengenai pembelajaran terbimbing</t>
  </si>
  <si>
    <t>Ketikkan di sini penjelasan mengenai rencana pelaksanaan praktikum/praktikum/PPL/praktik bengkel atau kegiatan lain yang sejenis</t>
  </si>
  <si>
    <t>Tutor pada setiap PBJJ</t>
  </si>
  <si>
    <t>Ketikkan disini penjelasan mengenai jumlah dan kualifikasi tutor pada setiap PBJJ</t>
  </si>
  <si>
    <t>Ketikkan disini penjelasan mengenai jumlah dan lualifikasi tenaga kependidikan pada seluruh PBJJ</t>
  </si>
  <si>
    <t>PBJJ dipilih berdasarkan potensi calon mahasiswa atau peminat berdasarkan analisis data yang akurat dari sumber resmi (BPS, Pemda, Dinas dll.), tidak ada potensi konflik, ada kemitraan</t>
  </si>
  <si>
    <t>PBJJ dipilih berdasarkan potensi calon mahasiswa atau peminat berdasarkan analisis data tanpa penjelasan sumbernya, tidak ada potensi konflik, ada kemitraan</t>
  </si>
  <si>
    <t>Memiliki atau memiliki akses terhadap server (dedicated) LMS dengan fasilitas berikut:
1. Ruang data (penyimpan/storage) untuk setiap mata kuliah yang diselenggarakan sebesar &gt; 5 GB per mata kuliah;
2. Kapasitas memori (RAM) yang disediakan paling sedikit berukuran &gt; 100 MB per pengguna bersamaan;
3. Kecepatan transfer data untuk akses ke luar sebesar &gt; 100 Kbps per pengguna bersamaan;
4. Kecepatan transfer data untuk akses masuk sebesar &gt; 25 Kbps per pengguna bersamaan</t>
  </si>
  <si>
    <t>Memiliki atau memiliki akses terhadap server (dedicated) LMS dengan fasilitas berikut:
1. Ruang data (penyimpan/storage) untuk setiap mata kuliah yang diselenggarakan sebesar &gt; 5 GB per mata kuliah;
2. Kapasitas memori (RAM) yang disediakan paling sedikit berukuran &gt; 100 MB per pengguna bersamaan;
3. Kecepatan transfer data untuk akses ke luar sebesar 100 Kbps per pengguna bersamaan;
4. Kecepatan transfer data untuk akses masuk sebesar 25 Kbps per pengguna bersamaan</t>
  </si>
  <si>
    <t>Memiliki atau memiliki akses terhadap server (dedicated) LMS dengan fasilitas berikut:
1. Ruang data (penyimpan/storage) untuk setiap mata kuliah yang diselenggarakan sebesar 5 GB per mata kuliah;
2. Kapasitas memori (RAM) yang disediakan paling sedikit berukuran 100 MB per pengguna bersamaan;
3. Kecepatan transfer data untuk akses ke luar sebesar 100 Kbps per pengguna bersamaan;
4. Kecepatan transfer data untuk akses masuk sebesar 25 Kbps per pengguna bersamaan</t>
  </si>
  <si>
    <t>Tidak memiliki atau tidak memiliki akses atau spesifikasi kurang dari batas minimal</t>
  </si>
  <si>
    <t>Sistem Penilaian Pembelajaran dan tata cara pelaporan penilaian memenuhi 2 aspek</t>
  </si>
  <si>
    <t>Tidak memiliki sistem penilaian pembelajaran dan tata cara pelaporan penilaian yang transparan dan akuntabel</t>
  </si>
  <si>
    <t>Ketikkan di sini penjelasan mengenai sistem penilaian pembelajaran</t>
  </si>
  <si>
    <t>Infrastruktur TIK di PBJJ</t>
  </si>
  <si>
    <t>2.  Sumber Daya Manusia</t>
  </si>
  <si>
    <t>1.1</t>
  </si>
  <si>
    <t>1.5</t>
  </si>
  <si>
    <t>No</t>
  </si>
  <si>
    <t>Luas Total</t>
  </si>
  <si>
    <t>Status</t>
  </si>
  <si>
    <t>Luas per peserta</t>
  </si>
  <si>
    <t>Surat Rekomendasi L2DIKTI di Kampus Utama PT PJJ</t>
  </si>
  <si>
    <t>Persyaratan substansi dan sarana prasarana</t>
  </si>
  <si>
    <t>Tutor</t>
  </si>
  <si>
    <t>Kapasitas Total</t>
  </si>
  <si>
    <t>Ruang Dosen dan Tutor</t>
  </si>
  <si>
    <t>Ruang Kantor/Administrasi</t>
  </si>
  <si>
    <t>Skor</t>
  </si>
  <si>
    <t>Pasok Daya</t>
  </si>
  <si>
    <t>Tidak ada tutor dengan kualifikasi pendidikan sarjana/sarjana terapan</t>
  </si>
  <si>
    <t>Tenaga kependidikan pada setiap PBJJ</t>
  </si>
  <si>
    <t>PBJJ hanya memiliki tenaga kependidikan untuk keperluan administrasi saja dan dengan kualifikasi Diploma Tiga dan atau SMU</t>
  </si>
  <si>
    <t>Alasan Pemilihan PBJJ</t>
  </si>
  <si>
    <t>PBJJ dipilih berdasarkan potensi calon mahasiswa atau peminat berdasarkan dengan analisis data sederhana, tidak ada potensi konflik, ada kemitraan</t>
  </si>
  <si>
    <t>Luas per dosen atau tutor</t>
  </si>
  <si>
    <t>Luas per karyawan</t>
  </si>
  <si>
    <t>Luas per mahasiswa</t>
  </si>
  <si>
    <t>Tenaga Kependidikan</t>
  </si>
  <si>
    <t>Fasilitas TIK di PBJJ</t>
  </si>
  <si>
    <t>Tidak ada datanya atau fasilitas tidak lengkap</t>
  </si>
  <si>
    <t>Keputusan PBJJ</t>
  </si>
  <si>
    <t>Bandwith (Mbps)</t>
  </si>
  <si>
    <t>Tidak diizinkan</t>
  </si>
  <si>
    <t>Diizinkan</t>
  </si>
  <si>
    <t>Rerata</t>
  </si>
  <si>
    <t>Ketikkan di sini penjelasan mengenai alasan pemilihan PBJJ dan fasilitas belajar yang ada di PBJJ</t>
  </si>
  <si>
    <t>G</t>
  </si>
  <si>
    <t>Surat Perjanjian dengan para pihak dalam penyelenggaraan PT PJJ</t>
  </si>
  <si>
    <t>Akta notaris pendirian Badan Penyelenggara beserta semua perubahannya, jika pernah dilakukan perubahan</t>
  </si>
  <si>
    <t xml:space="preserve">Surat keputusan pejabat yang berwenang tentang pengesahan Badan Penyelenggara sebagai badan hukum, misalnya Surat Keputusan Menkumham untuk Yayasan </t>
  </si>
  <si>
    <t>Surat Rekomendasi L2DIKTI di wilayah jangkauan PT PJJ atau Surat Rekomendasi Perwakilan RI di wilayah jangkauan (jika wilayah jangkauan sampai ke luar negeri)</t>
  </si>
  <si>
    <t>Bentuk pembelajaran terbimbing</t>
  </si>
  <si>
    <t>Sistem penilaian pembelajaran dan tata cara pelaporan penilaian</t>
  </si>
  <si>
    <t>Indikator</t>
  </si>
  <si>
    <t xml:space="preserve">Jumlah calon dosen tetap sebanyak 5 (lima) orang berkualifikasi akademik lulusan magister/magister terapan dan menandatangani surat perjanjian kesediaan pengangkatan dosen tetap dengan badan penyelenggara
</t>
  </si>
  <si>
    <t>Tidak ada skor &lt; 2</t>
  </si>
  <si>
    <t>Tidak ada datanya</t>
  </si>
  <si>
    <t>Infrastruktur perangkat keras TIK di PBJJ melebihi kebutuhan minimum, milik sendiri, khusus disediakan untuk prodi PJJ yang diusulkan</t>
  </si>
  <si>
    <t>Infrastruktur perangkat keras TIK di PBJJ memenuhi kebutuhan minimum, milik sendiri, mudah diakses oleh prodi PJJ yang diusulkan</t>
  </si>
  <si>
    <t>Infrastruktur perangkat keras TIK di PBJJ memenuhi kebutuhan minimum, sebagian milik sendiri, mudah diakses oleh prodi PJJ yang diusulkan</t>
  </si>
  <si>
    <t>Infrastruktur perangkat keras TIK di PBJJ memenuhi kebutuhan minimum, bukan milik sendiri, mudah diakses oleh prodi PJJ yang diusulkan</t>
  </si>
  <si>
    <t>Tidak tersedia</t>
  </si>
  <si>
    <t>Syarat Perlu</t>
  </si>
  <si>
    <t>1.3 Kerjasama</t>
  </si>
  <si>
    <t>1.6.1 Bentuk Pembelajaran Terbimbing</t>
  </si>
  <si>
    <t>2.1 Jumlah, kualifikasi, dan status dosen tetap</t>
  </si>
  <si>
    <t>3.2 Rancangan Penjaminan Mutu Internal</t>
  </si>
  <si>
    <t>Rataan nilai = skor</t>
  </si>
  <si>
    <t>PBJJ diizinkan jika semua skor PBJJ &gt;=2 (lihat Hitung PBJJ)</t>
  </si>
  <si>
    <t>Tutor pada PBJJ semuanya berkualifikasi pendidikan sarjana atau sarjana terapan, bidang ilmunya sesuai, namun ada yang belum pernah mengikuti pelatihan tutor</t>
  </si>
  <si>
    <t>Simpulan tentang PBJJ</t>
  </si>
  <si>
    <t>Status,  jumlah dan kualifikasi akademik calon dosen tetap PJJ yang ditugaskan di program studi</t>
  </si>
  <si>
    <t>Tidak ada data</t>
  </si>
  <si>
    <t>Matriks Penilaian Pembukaan Program Studi PT PJJ</t>
  </si>
  <si>
    <t>Nama PBJJ</t>
  </si>
  <si>
    <t>Plongkowati</t>
  </si>
  <si>
    <t>Pringgondani</t>
  </si>
  <si>
    <t>Sawojajar</t>
  </si>
  <si>
    <t>Rataan nilai fasilitas belajar</t>
  </si>
  <si>
    <t>INSTRUMEN PENAMBAHAN PROGRAM STUDI BARU SARJANA PT PJJ</t>
  </si>
  <si>
    <t xml:space="preserve">Nama Perguruan Tinggi </t>
  </si>
  <si>
    <r>
      <t xml:space="preserve">Jumlah dan kualifikasi tenaga kependidikan di seluruh PBJJ yang terdiri atas tenaga pengelola/administrasi dan teknisi (khususnya di bidang TIK) (gunakan lembar kerja </t>
    </r>
    <r>
      <rPr>
        <b/>
        <sz val="10"/>
        <color rgb="FF000000"/>
        <rFont val="Arial Narrow"/>
        <family val="2"/>
      </rPr>
      <t>Hitung PBJJ</t>
    </r>
    <r>
      <rPr>
        <sz val="10"/>
        <color rgb="FF000000"/>
        <rFont val="Arial Narrow"/>
        <family val="2"/>
      </rPr>
      <t>)</t>
    </r>
  </si>
  <si>
    <r>
      <rPr>
        <sz val="10"/>
        <color rgb="FF000000"/>
        <rFont val="Arial Narrow"/>
        <family val="2"/>
      </rPr>
      <t xml:space="preserve">Tutor pada setiap PBJJ (gunakan lembar kerja </t>
    </r>
    <r>
      <rPr>
        <b/>
        <sz val="10"/>
        <color rgb="FF000000"/>
        <rFont val="Arial Narrow"/>
        <family val="2"/>
      </rPr>
      <t>Hitung PBJJ</t>
    </r>
    <r>
      <rPr>
        <sz val="10"/>
        <color rgb="FF000000"/>
        <rFont val="Arial Narrow"/>
        <family val="2"/>
      </rPr>
      <t>)</t>
    </r>
  </si>
  <si>
    <t>3. UPPS</t>
  </si>
  <si>
    <t>3.4</t>
  </si>
  <si>
    <t>Tidak ada daftar/susunan mata kuliah atau tidak menyelenggarakan satu atau lebih mata kuliah wajib (Pancasila, Bahasa Indonesia, Pendidikan Agama, dan Kewarganegaraan)</t>
  </si>
  <si>
    <t>Jumlah calon dosen tetap sebanyak 5 (lima) orang berkualifikasi akademik lulusan magister/magister terapan dan doktor/doktor terapan, dan telah diangkat sebagai ASN atau P3K atau DPK, atau oleh badan penyelenggara sebagai dosen tetap</t>
  </si>
  <si>
    <t>Tidak menjelaskan Rancangan SPMI Prodi PJJ yang diusulkan, yang dijelaskan SPMI pada tingkat perguruan tinggi</t>
  </si>
  <si>
    <t>b. Luas ruang kantor per pegawai dan status yaitu SD = milik sendiri atau SW = sewa atau kontrak atau kerjasama</t>
  </si>
  <si>
    <t xml:space="preserve">d. Luas ruang tutorial daring/luring per mahasiswa dan status yaitu SD = milik sendiri, KS = Kerja sama, atau SW = sewa atau kontrak </t>
  </si>
  <si>
    <t xml:space="preserve">e. Luas ruang laboratorium/tempat praktik per mahasiswa dan status yaitu SD = milik sendiri, KS = Kerja sama, atau SW = sewa atau kontrak </t>
  </si>
  <si>
    <t xml:space="preserve"> luas ruang kantor &gt; 4 m2 per pengguna dan berstatus milik sendiri</t>
  </si>
  <si>
    <t xml:space="preserve"> luas ruang kantor &gt; 4 m2 per pengguna dan berstatus KS</t>
  </si>
  <si>
    <t xml:space="preserve"> luas ruang kantor = 4 m2 per pengguna dan berstatus SW</t>
  </si>
  <si>
    <t xml:space="preserve"> luas ruang kantor antara 0 - 4 m2 per pengguna</t>
  </si>
  <si>
    <t xml:space="preserve"> luas ruang tutorial &gt; 1 m2 per pengguna dan berstatus milik sendiri</t>
  </si>
  <si>
    <t xml:space="preserve"> luas ruang tutorial &gt; 1 m2  per pengguna dan berstatus KS</t>
  </si>
  <si>
    <t xml:space="preserve"> luas ruang tutorial = 1 m2 per pengguna dan berstatus SW</t>
  </si>
  <si>
    <t xml:space="preserve"> luas ruang tutorial antara 0 - &lt; 1 m2 per pengguna</t>
  </si>
  <si>
    <t xml:space="preserve"> luas laboratorium &gt; 1,5 m2 per pengguna berstatus milik sendiri </t>
  </si>
  <si>
    <t xml:space="preserve"> luas laboratorium &gt; 1,5 m2 per pengguna berstatus sewa </t>
  </si>
  <si>
    <t xml:space="preserve"> luas laboratorium = 1,5 m2 per pengguna </t>
  </si>
  <si>
    <t xml:space="preserve"> luas laboratorium antara 0 - &lt; 1,5 m2 per pengguna </t>
  </si>
  <si>
    <t>Tidak ada penjelasan atau penjelasan tidak relevan</t>
  </si>
  <si>
    <t>Profil lulusan program studi berupa profesi atau jenis pekerjaan atau bentuk kerja lainnya dilengkapi dengan (1) uraian ringkas pada sebagian profil yang sesuai dengan Program Sarjana dan (2) keterkaitan profil dengan keunggulan program studi.</t>
  </si>
  <si>
    <t>Profil lulusan program studi berupa profesi atau jenis pekerjaan atau bentuk kerja lainnya namun tidak disertai penjelasan apapun</t>
  </si>
  <si>
    <t>PBJJ memiliki tenaga kependidikan berupa tenaga administrasi dan tenaga TIK dengan kualifikasi Diploma Tiga dilengkapi dengan scan asli ijazah dan KTP serta Surat Kesediaan Bekerja Penuh Waktu sebagai tenaga kependidikan</t>
  </si>
  <si>
    <t>Tidak ada penjelasan mengenai Rancangan SPMI Prodi yang diusulkan</t>
  </si>
  <si>
    <t>Sarana dan prasarana pada setiap PBJJ</t>
  </si>
  <si>
    <t>3.3 Kapasitas Peladen/Server di Kampus Utama PT PJJ</t>
  </si>
  <si>
    <t>Ruang Interaksi Daring Sinkron</t>
  </si>
  <si>
    <t>Ruang Tutorial Luring</t>
  </si>
  <si>
    <t>Ruang/Tempat Praktik Luring</t>
  </si>
  <si>
    <t>Fasilitas Interaksi Daring Sinkron</t>
  </si>
  <si>
    <t>Keterpenuhan unsur-unsur bentuk pembelajaran terbimbing yang terdiri atas:
Sinkron
1. Praktikum/Praktik/PKL
2. Tutorial tatap muka
3. Chatting via forum
4. Interaksi Daring Sinkron
Asinkron
1. Tutorial Online/Daring
2. Pembelajaran mandiri 
3. Simulasi virtual</t>
  </si>
  <si>
    <t xml:space="preserve">c. Luas ruang Interaksi Daring Sinkron dan status yaitu SD = milik sendiri, KS = Kerja sama, atau SW = sewa atau kontrak </t>
  </si>
  <si>
    <t xml:space="preserve"> luas ruang Interaksi Daring Sinkron per pengguna &gt; 4 m2 dan berstatus milik sendiri</t>
  </si>
  <si>
    <t xml:space="preserve"> luas ruang Interaksi Daring Sinkron per pengguna &gt; 4 m2 dan berstatus KS</t>
  </si>
  <si>
    <t xml:space="preserve"> luas ruang Interaksi Daring Sinkron = 4 m2 per pengguna dan berstatus SW</t>
  </si>
  <si>
    <t xml:space="preserve"> luas ruang Interaksi Daring Sinkron per pengguna antara 0 - &lt; 4 m2 </t>
  </si>
  <si>
    <t>Memiliki fasilitas Interaksi Daring Sinkron dan jaminan pasok daya listrik tidak terputus dengan penyediaan cadangan catu daya (genset, UPS) yang memadai, serta akses internet dengan bandwith sebesar &gt; 100 Mbps</t>
  </si>
  <si>
    <t>Memiliki fasilitas Interaksi Daring Sinkron dan jaminan pasok daya listrik tidak terputus dengan penyediaan cadangan catu daya (genset, UPS) yang memadai, serta akses internet dengan bandwith sebesar 100 Mbps</t>
  </si>
  <si>
    <t xml:space="preserve">Rumusan capaian pembelajaran tidak sesuai dengan SN Dikti atau level 6 (enam) KKNI    </t>
  </si>
  <si>
    <t>Tidak terdapat rumusan capaian pembelajaran</t>
  </si>
  <si>
    <t>Jumlah dan kualifikasi tenaga kependidikan di setiap PBJJ paling sedikit berjumlah 3 (tiga) orang untuk melayani program studi yang diusulkan dengan rincian: 1 (satu) orang melayani administrasi, 1 (satu) orang melayani sistem pengelolaan pembelajaran (LMS), dan 1 (satu) orang melayani aspek lainnya dengan kualifikasi paling rendah berijazah Diploma Tiga, berusia paling tinggi 56 (lima puluh enam) tahun; dan bersedia bekerja penuh waktu selama 37.5 (tiga puluh tujuh koma lima) jam per minggu.</t>
  </si>
  <si>
    <t>PBJJ memiliki lebih dari 3 (tiga) jenis tenaga kependidikan, dua diantaranya adalah tenaga administrasi dan tenaga pengelola sistem pembelajaran (LMS), dengan kualifikasi pendidikan minimum Diploma Tiga dilengkapi dengan scan asli ijazah dan KTP serta Surat Kesediaan Bekerja Penuh Waktu sebagai tenaga kependidikan</t>
  </si>
  <si>
    <t>PBJJ memiliki lebih dari 3 (tiga) jenis tenaga kependidikan, yaitu sebagai tenaga administrasi, tenaga pengelola sistem pembelajaran (LMS), dan tenaga ICT lainnya, dengan kualifikasi pendidikan minimum sarjana/sarjana terapan dan magister/magister terapan dilengkapi dengan scan asli ijazah dan KTP serta Surat Kesediaan Bekerja Penuh Waktu sebagai tenaga kependidikan</t>
  </si>
  <si>
    <t>PBJJ memiliki lebih dari 3 (tiga) jenis tenaga kependidikan, dua diantaranya adalah tenaga administrasi dan tenaga pengelola sistem pembelajaran (LMS), dengan kualifikasi pendidikan minimum Diploma Tiga dan Sarjana dilengkapi dengan scan asli ijazah dan KTP serta Surat Kesediaan Bekerja Penuh Waktu sebagai tenaga kependidikan</t>
  </si>
  <si>
    <r>
      <t xml:space="preserve">Tidak menjelaskan rencana perwujudan </t>
    </r>
    <r>
      <rPr>
        <i/>
        <sz val="10"/>
        <rFont val="Arial Narrow"/>
        <family val="2"/>
      </rPr>
      <t>good governance</t>
    </r>
    <r>
      <rPr>
        <sz val="10"/>
        <rFont val="Arial Narrow"/>
        <family val="2"/>
      </rPr>
      <t xml:space="preserve"> dan kebijakan anti plagiasi</t>
    </r>
  </si>
  <si>
    <t>a. Luas ruang tutor dan status yaitu SD = milik sendiri, KS = Kerja Sama, atau SW = sewa atau kontrak</t>
  </si>
  <si>
    <t xml:space="preserve"> luas ruang tutor &gt; 4 m2 per tutor dan berstatus milik sendiri</t>
  </si>
  <si>
    <t xml:space="preserve"> luas ruang tutor &gt; 4 m2 per tutor dan berstatus KS</t>
  </si>
  <si>
    <t xml:space="preserve"> luas ruang tutor = 4 m2 per tutor dan berstatus SW</t>
  </si>
  <si>
    <t xml:space="preserve"> luas ruang tutor antara 0 - 4 m2 per tutor</t>
  </si>
  <si>
    <t xml:space="preserve">Infrastruktur perangkat keras IT di PBJJ yang meliputi:
1. Koneksi internet dengan bandwidth memadai 100 Mbps;
2. Fasilitas Interaksi Daring Sinkron
3. Jaminan pasok daya listrik tidak terputus dengan penyediaan cadangan catu daya (genset, UPS) yang memadai </t>
  </si>
  <si>
    <t>Ketikkan disini penjelasan mengenai kapasitas peladen/server atau akses terhadap peladen/server</t>
  </si>
  <si>
    <t>1.5.1 Mata Kuliah Penciri Prodi</t>
  </si>
  <si>
    <t>Ketikkan di sini penjelasan mengenai kebijakan dan implementasi untuk memfasilitasi Permendikbudristek No 53 Tahun 2023</t>
  </si>
  <si>
    <t>PBJJ dinyatakan DIIZINKAN jika semua skor &gt;= 2, kecuali jumlah tutor dan tenaga kependidikan masing-masing &gt;=1,5</t>
  </si>
  <si>
    <r>
      <t>Jumlah dan aksesibilitas mata kuliah penciri program studi (NMKP) dalam bentuk digital yang tersedia di Sistem Pengelola Pembelajaran (</t>
    </r>
    <r>
      <rPr>
        <i/>
        <sz val="10"/>
        <rFont val="Arial Narrow"/>
        <family val="2"/>
      </rPr>
      <t>Learning Management System</t>
    </r>
    <r>
      <rPr>
        <sz val="10"/>
        <rFont val="Arial Narrow"/>
        <family val="2"/>
      </rPr>
      <t>/LMS)</t>
    </r>
  </si>
  <si>
    <t>Rancangan kebijakan dan implementasi untuk memfasilitasi Implementasi Permendikbudristek Nomor 53 Tahun 2023 untuk pemenuhan masa dan beban belajar bagi mahasiswa yang melakukan pembelajaran di luar program studi yang diusulkan yang mencakup aspek:
1) Penyediaan dosen pembimbing, oleh perguruan tinggi pengusul terhadap mahasiswa yang akan mengambil mata kuliah pada program studi yang berbeda pada perguruan tinggi sendiri atau perguruan tinggi lain atau dunia industri dan mahasiswa yang akan menyelesaikan tugas akhir
2) Rancangan kurikulum menyediakan pilihan bagi mahasiswa untuk mengambil mata kuliah di luar program studi dan  pilihan bentuk tugas akhir mahasiswa</t>
  </si>
  <si>
    <t>Scan asli Surat Dukungan Pemerintah Daerah seluruh wilayah jangkauan terkait dengan potensi dan minat mahasiswa</t>
  </si>
  <si>
    <t>H</t>
  </si>
  <si>
    <t>Surat Persetujuan Senat Perguruan Tinggi (dilengkapi dengan Berita Acara Rapat Senat dan Daftar Hadir Peserta Rapat Senat)</t>
  </si>
  <si>
    <t>I</t>
  </si>
  <si>
    <t xml:space="preserve">Urgensi penyelenggaraan PJJ di wilayah jangkauan mencakup kurang dari lima aspek tanpa dukungan data dari sumber yang resmi (BPS, pemda setempat, dan sebagainya)
</t>
  </si>
  <si>
    <t>Urgensi penyelenggaraan PJJ berdasarkan empat aspek pertama dan penjelasan didukung dengan analisis data berdasarkan sumber resmi (BPS, PD Dikti, dan sumber lain) dan analisisnya memperlihatkan keterkaitan antar empat aspek pertama</t>
  </si>
  <si>
    <t>Urgensi penyelenggaraan PJJ berdasarkan empat aspek pertama dan penjelasan didukung dengan analisis data berdasarkan sumber resmi (BPS, PD Dikti, dan sumber lain) atau sumber sendiri dan menggunakan analisis sederhana</t>
  </si>
  <si>
    <t>Visi keilmuan program studi PJJ yang diusulkan sesuai dengan pengembangan bidang ilmu, pengetahuan, teknologi, dan seni (IPTEKS) dan bidang kajian program studi yang diusulkan, yang mencakup empat aspek yang relevan dengan visi, misi, tujuan dan strategi pencapaian tujuan PT PJJ pengusul</t>
  </si>
  <si>
    <t>Visi keilmuan program studi PJJ yang diusulkan sesuai dengan pengembangan bidang ilmu, pengetahuan, teknologi, dan seni (IPTEKS) dan bidang kajian program studi yang diusulkan, yang mencakup empat aspek yang relevan dengan visi, misi, dan tujuan PT PJJ pengusul</t>
  </si>
  <si>
    <t>Visi keilmuan program studi PJJ yang diusulkan sesuai dengan pengembangan bidang ilmu, pengetahuan, teknologi, dan seni (IPTEKS) dan bidang kajian program studi yang diusulkan, yang mencakup empat aspek yang relevan dengan visi dan misi PT PJJ pengusul</t>
  </si>
  <si>
    <t>Visi keilmuan program studi PJJ yang diusulkan sesuai dengan pengembangan bidang ilmu, pengetahuan, teknologi, dan seni (IPTEKS) dan bidang kajian program studi yang diusulkan, yang mencakup empat aspek yang relevan dengan visi PT PJJ pengusul</t>
  </si>
  <si>
    <t>Tidak mendeskripsikan/ menguraikan visi keilmuan program studi yang diusulkan atau penjelasan tidak relevan</t>
  </si>
  <si>
    <t>Profesi atau jenis pekerjaan atau bentuk kerja lainnya. Profil lulusan dilengkapi dengan uraian ringkas kompetensi seluruh profil yang sesuai dengan Program Sarjana, dan keterkaitan profil tersebut dengan visi keilmuan  program studi yang diusulkan.</t>
  </si>
  <si>
    <t>Profil lulusan program studi berupa profesi atau jenis pekerjaan atau bentuk kerja lainnya dilengkapi dengan (1) uraian ringkas seluruh profil yang sesuai dengan Program Sarjana dan (2) keterkaitan profil dengan visi keilmuan program studi yang diusulkan</t>
  </si>
  <si>
    <t>Profil lulusan program studi berupa profesi atau jenis pekerjaan atau bentuk kerja lainnya dan  keterkaitan profil dengan visi keilmuan program studi yang diusulkan</t>
  </si>
  <si>
    <t>Tidak mengidentifikasi profil lulusan atau penjelasan tidak relevan</t>
  </si>
  <si>
    <r>
      <t>Rumusan capaian pembelajaran: (a) sesuai dengan profil lulusan, (b) deskripsi kompetensinya sesuai SN-Dikti yang mencakup 4 (empat) domain capaian pembelajaran dan level 6 (enam) KKNI, (c) berelasi dengan  visi keilmuan program studi yang diusulkan, dan (d)</t>
    </r>
    <r>
      <rPr>
        <b/>
        <sz val="10"/>
        <rFont val="Arial Narrow"/>
        <family val="2"/>
      </rPr>
      <t xml:space="preserve"> </t>
    </r>
    <r>
      <rPr>
        <sz val="10"/>
        <rFont val="Arial Narrow"/>
        <family val="2"/>
      </rPr>
      <t xml:space="preserve">mencantumkan SN Dikti sebagai rujukan </t>
    </r>
  </si>
  <si>
    <r>
      <t>Rumusan capaian pembelajaran: (a) sesuai dengan profil lulusan, (b) deskripsi kompetensinya sesuai SN-Dikti yang mencakup 4 (empat) domain capaian pembelajaran dan level 6 (enam) KKNI, (c) berelasi dengan  visi keilmuan program studi yang diusulkan, dan (d)</t>
    </r>
    <r>
      <rPr>
        <b/>
        <sz val="10"/>
        <rFont val="Arial Narrow"/>
        <family val="2"/>
      </rPr>
      <t xml:space="preserve"> </t>
    </r>
    <r>
      <rPr>
        <sz val="10"/>
        <rFont val="Arial Narrow"/>
        <family val="2"/>
      </rPr>
      <t xml:space="preserve">mencantumkan SN Dikti dan asosiasi keilmuan terkait sebagai rujukan </t>
    </r>
  </si>
  <si>
    <t>Rumusan capaian pembelajaran: (a) sesuai dengan profil lulusan, (b) deskripsi kompetensinya sesuai SN-Dikti yang mencakup 4 (empat) domain capaian pembelajaran dan level 6 (enam) KKNI, dan (c) berelasi dengan  visi keilmuan program studi yang diusulkan.</t>
  </si>
  <si>
    <t>NMKP &gt;= 5, dan semua dapat diakses dengan mudah, dan fitur dan kelengkapannya sangat baik pada saat penilaian, dilengkapi dengan Rencana Pembelajaran Semester (RPS)</t>
  </si>
  <si>
    <t>NMKP &gt;= 5, dan semua dapat diakses dengan mudah, dan fitur dan kelengkapannya baik pada saat penilaian, dilengkapi dengan Rencana Pembelajaran Semester (RPS)</t>
  </si>
  <si>
    <t>NMKP = 5, dan dapat diakses pada saat penilaian, dilengkapi dengan Rencana Pembelajaran Semester (RPS)</t>
  </si>
  <si>
    <t xml:space="preserve"> NMKP = 5, namun tidak dapat diakses pada saat penilaian</t>
  </si>
  <si>
    <t xml:space="preserve"> NMKP &lt; 5, dan tidak dapat diakses pada saat penilaian, atau tidak menjelaskan mata kuliah penciri program studi yang diusulkan</t>
  </si>
  <si>
    <t xml:space="preserve">Tidak ada penjelasan terkait dengan rancangan kebijakan dan implementasi fasilitasi pemenuhan masa dan beban belajar  </t>
  </si>
  <si>
    <t>Tidak ada skor 0</t>
  </si>
  <si>
    <r>
      <t xml:space="preserve">Sistem Penilaian Pembelajaran dan tata cara pelaporan penilaian memenuhi tiga  aspek (dibuktikan dengan </t>
    </r>
    <r>
      <rPr>
        <i/>
        <sz val="10"/>
        <rFont val="Arial Narrow"/>
        <family val="2"/>
      </rPr>
      <t>screen capture</t>
    </r>
    <r>
      <rPr>
        <sz val="10"/>
        <rFont val="Arial Narrow"/>
        <family val="2"/>
      </rPr>
      <t xml:space="preserve"> laman sistem penilaian atau URL yang dapat diakses  sewaktu di evaluasi)  dan terintegrasi dengan sistem akademik </t>
    </r>
  </si>
  <si>
    <r>
      <t xml:space="preserve">Sistem Penilaian Pembelajaran dan tata cara pelaporan penilaian memenuhi 3 aspek (dibuktikan dengan </t>
    </r>
    <r>
      <rPr>
        <i/>
        <sz val="10"/>
        <rFont val="Arial Narrow"/>
        <family val="2"/>
      </rPr>
      <t>screen capture</t>
    </r>
    <r>
      <rPr>
        <sz val="10"/>
        <rFont val="Arial Narrow"/>
        <family val="2"/>
      </rPr>
      <t xml:space="preserve"> laman sistem penilaian atau URL yang dapat diakses  sewaktu di evaluasi) </t>
    </r>
  </si>
  <si>
    <r>
      <t xml:space="preserve">Sistem Penilaian Pembelajaran dan tata cara pelaporan penilaian memenuhi 3 aspek (dibuktikan dengan </t>
    </r>
    <r>
      <rPr>
        <i/>
        <sz val="10"/>
        <rFont val="Arial Narrow"/>
        <family val="2"/>
      </rPr>
      <t>screen capture</t>
    </r>
    <r>
      <rPr>
        <sz val="10"/>
        <rFont val="Arial Narrow"/>
        <family val="2"/>
      </rPr>
      <t xml:space="preserve"> laman sistem penilaian) </t>
    </r>
  </si>
  <si>
    <r>
      <t xml:space="preserve">Rencana pelaksanaan praktikum/praktik dll mencakup 4 (empat) empat aspek dilengkapi dengan </t>
    </r>
    <r>
      <rPr>
        <i/>
        <sz val="10"/>
        <rFont val="Arial Narrow"/>
        <family val="2"/>
      </rPr>
      <t>Memorandum of Agreement/</t>
    </r>
    <r>
      <rPr>
        <sz val="10"/>
        <rFont val="Arial Narrow"/>
        <family val="2"/>
      </rPr>
      <t>Perjanjian Kerja Sama</t>
    </r>
  </si>
  <si>
    <t>Rencana pelaksanaan praktikum/praktik dll mencakup 4 (empat) aspek pertama</t>
  </si>
  <si>
    <t>Penjelasan mencakup 2 (dua) aspek dilengkapi dengan recana implementasi untuk setiap aspek yang terintegrasi dalam kurikulum program studi yang diusulkan</t>
  </si>
  <si>
    <t>Penjelasan rancangan kebijakan mencakup 2 (dua) aspek yang dilengkapi dengan rancangan implementasi untuk 1 aspek yang terintegrasi dalam kurikulum program studi yang diusulkan</t>
  </si>
  <si>
    <t>1. Kurikulum</t>
  </si>
  <si>
    <t>Jumlah calon dosen tetap sebanyak &gt; 5 (lima) orang berkualifikasi akademik lulusan magister/magister terapan dan doktor/doktor terapan, dan telah diangkat sebagai ASN atau P3K atau DPK, atau oleh badan penyelenggara sebagai dosen tetap</t>
  </si>
  <si>
    <r>
      <t xml:space="preserve">Tutor pada setiap PBJJ berkualifikasi pendidikan sarjana atau sarjana terapan dan diantaranya ada yang berkualifikasi pendidikan magister/magister terapan dan doktor/doktor terapan, bidang ilmunya sesuai, dan telah mengikuti pelatihan </t>
    </r>
    <r>
      <rPr>
        <i/>
        <sz val="10"/>
        <rFont val="Arial Narrow"/>
        <family val="2"/>
      </rPr>
      <t>e-learning</t>
    </r>
    <r>
      <rPr>
        <sz val="10"/>
        <rFont val="Arial Narrow"/>
        <family val="2"/>
      </rPr>
      <t xml:space="preserve"> dan tutor</t>
    </r>
  </si>
  <si>
    <r>
      <t xml:space="preserve">Tutor pada PBJJ berkualifikasi pendidikan sarjana atau sarjana terapan dan diantaranya ada yang berkualifikasi pendidikan magister/magister terapan, bidang ilmunya sesuai, dan telah mengikuti pelatihan </t>
    </r>
    <r>
      <rPr>
        <i/>
        <sz val="10"/>
        <rFont val="Arial Narrow"/>
        <family val="2"/>
      </rPr>
      <t xml:space="preserve">e-learning dan </t>
    </r>
    <r>
      <rPr>
        <sz val="10"/>
        <rFont val="Arial Narrow"/>
        <family val="2"/>
      </rPr>
      <t>tutor</t>
    </r>
  </si>
  <si>
    <r>
      <t xml:space="preserve">Tutor pada setiap PBJJ semuanya berkualifikasi pendidikan sarjana atau sarjana terapan, bidang ilmunya sesuai, dan telah mengikuti pelatihan </t>
    </r>
    <r>
      <rPr>
        <i/>
        <sz val="10"/>
        <rFont val="Arial Narrow"/>
        <family val="2"/>
      </rPr>
      <t>e-learning</t>
    </r>
    <r>
      <rPr>
        <sz val="10"/>
        <rFont val="Arial Narrow"/>
        <family val="2"/>
      </rPr>
      <t xml:space="preserve"> dan</t>
    </r>
    <r>
      <rPr>
        <i/>
        <sz val="10"/>
        <rFont val="Arial Narrow"/>
        <family val="2"/>
      </rPr>
      <t xml:space="preserve"> </t>
    </r>
    <r>
      <rPr>
        <sz val="10"/>
        <rFont val="Arial Narrow"/>
        <family val="2"/>
      </rPr>
      <t>tutor</t>
    </r>
  </si>
  <si>
    <t xml:space="preserve">Prodi memiliki Tutor di setiap PBJJ  
</t>
  </si>
  <si>
    <t xml:space="preserve">dengan kualifikasi sebagai berikut:
1. Berpendidikan minimum sederajat dengan jenjang pendidikan prodi yang diusulkan
2. Menguasai bidang ilmu yang sesuai dengan mata kuliah yang ditutorkan
3. Telah mengikuti pelatihan e-learning dan tutor </t>
  </si>
  <si>
    <r>
      <t xml:space="preserve">Rancangan </t>
    </r>
    <r>
      <rPr>
        <i/>
        <sz val="10"/>
        <rFont val="Arial Narrow"/>
        <family val="2"/>
      </rPr>
      <t>good governance</t>
    </r>
    <r>
      <rPr>
        <sz val="10"/>
        <rFont val="Arial Narrow"/>
        <family val="2"/>
      </rPr>
      <t xml:space="preserve"> untuk program studi yang diusulkan dengan enam pilar tata pamong yang mampu menjamin terwujudnya visi, terlaksanakannya misi, tercapainya tujuan, dan berhasilnya strategi yang digunakan secara kredibel, transparan, akuntabel, bertanggung jawab, dan adil serta manajemen resiko pada unit pengelola program studi yang diusulkan. Pengusul wajib menjelaskan rencana kebijakan anti plagiasi pada program studi yang diusulkan.</t>
    </r>
  </si>
  <si>
    <r>
      <t xml:space="preserve">Perwujudan </t>
    </r>
    <r>
      <rPr>
        <i/>
        <sz val="10"/>
        <rFont val="Arial Narrow"/>
        <family val="2"/>
      </rPr>
      <t>good governance</t>
    </r>
    <r>
      <rPr>
        <sz val="10"/>
        <rFont val="Arial Narrow"/>
        <family val="2"/>
      </rPr>
      <t xml:space="preserve"> mencakup 6 (enam) pilar tata pamong dan dilengkapi dengan rancangan SK Pemimpin PT PJJ tentang kebijakan anti plagiasi untuk podi yang diusulkan </t>
    </r>
  </si>
  <si>
    <r>
      <t xml:space="preserve">Perwujudan </t>
    </r>
    <r>
      <rPr>
        <i/>
        <sz val="10"/>
        <rFont val="Arial Narrow"/>
        <family val="2"/>
      </rPr>
      <t>good governance</t>
    </r>
    <r>
      <rPr>
        <sz val="10"/>
        <rFont val="Arial Narrow"/>
        <family val="2"/>
      </rPr>
      <t xml:space="preserve"> mencakup 6 (enam) pilar tata pamong dan dilengkapi dengan penjelasan dan rancangan SK Pemimpin PT PJJ tentang kebijakan anti plagiasi untuk podi yang diusulkan </t>
    </r>
  </si>
  <si>
    <r>
      <t xml:space="preserve">Perwujudan </t>
    </r>
    <r>
      <rPr>
        <i/>
        <sz val="10"/>
        <rFont val="Arial Narrow"/>
        <family val="2"/>
      </rPr>
      <t>good governance</t>
    </r>
    <r>
      <rPr>
        <sz val="10"/>
        <rFont val="Arial Narrow"/>
        <family val="2"/>
      </rPr>
      <t xml:space="preserve"> mencakup 6 (enam) pilar tata pamong dan dilengkapi dengan penjelasan mengenai kebijakan anti plagiasi untuk podi yang diusulkan </t>
    </r>
  </si>
  <si>
    <r>
      <t xml:space="preserve">Perwujudan </t>
    </r>
    <r>
      <rPr>
        <i/>
        <sz val="10"/>
        <rFont val="Arial Narrow"/>
        <family val="2"/>
      </rPr>
      <t>good governance</t>
    </r>
    <r>
      <rPr>
        <sz val="10"/>
        <rFont val="Arial Narrow"/>
        <family val="2"/>
      </rPr>
      <t xml:space="preserve"> mencakup kurang dari 6 (enam) pilar tata pamong dan tidak dilengkapi dengan penjelasan mengenai kebijakan anti plagiasi untuk podi yang diusulkan </t>
    </r>
  </si>
  <si>
    <t>Rancangan Sistem Penjaminan Mutu Internal Program Studi PJJ yang diusulkan mencakup tiga aspek dan dilengkapi dengan sebagian dokumen pendukung</t>
  </si>
  <si>
    <t>Rancangan Sistem Penjaminan Mutu Internal Program Studi PJJ yang diusulkan mencakup tiga aspek dan dilengkapi dengan dokumen pendukung yang sangat lengkap</t>
  </si>
  <si>
    <t>Rancangan Sistem Penjaminan Mutu Internal Program Studi PJJ yang diusulkan mencakup tiga aspek dan dilengkapi dengan dokumen pendukung yang lengkap</t>
  </si>
  <si>
    <t xml:space="preserve">Keterpenuhan penjelasan mengenai alasan pemilihan PBJJ dan kemitraan institusi yang dibangun berdasarkan aspek: (1) latar belakang dan alasan pemilihan PBJJ di wilayah jangkauan, dan (2) kemitraan institusi yang dibangun (dalam hal penyediaan sumber daya pembelajaran jarak jauh) </t>
  </si>
  <si>
    <t>PBJJ dipilih berdasarkan potensi calon mahasiswa atau peminat berdasarkan analisis data yang akurat dari sumber resmi (BPS, Pemda, Dinas dll.), tidak ada potensi konflik, ada kemitraan dengan &gt; 2 mitra yang ditunjukkan dengan dokumen kerja sama yang relevan</t>
  </si>
  <si>
    <t>PBJJ dipilih berdasarkan potensi calon mahasiswa atau peminat berdasarkan analisis data tanpa penjelasan sumbernya, tidak ada potensi konflik, ada kemitraan dengan 2 mitra yang ditunjukkan dengan dokumen kerja sama yang relevan</t>
  </si>
  <si>
    <t>PBJJ dipilih berdasarkan potensi calon mahasiswa atau peminat berdasarkan dengan analisis data sekedarnya, tidak ada potensi konflik, ada kemitraan dengan 1 mitra yang ditunjukkan dengan dokumen kerja sama yang relevan</t>
  </si>
  <si>
    <t>Urgensi penyelenggaraan PJJ berdasarkan lima aspek dan penjelasan didukung dengan analisis data berdasarkan sumber resmi (BPS, PD Dikti, dan sumber lain) dan analisisnya memperlihatkan keterkaitan antar kelima aspek urgensi penyelenggaraan</t>
  </si>
  <si>
    <t>Ketikkan di sini penjelasan mengenai visi keilmuan program studi yang diusulkan</t>
  </si>
  <si>
    <t>Ketikkan di sini rumusan capaian pembelajaran merujuk SN Dikti (Pasal 7 butir (a) s.d (d) Permendikbud No 53 Tahun 2023) dan sesuai level 6 Kerangka Kualifikasi Nasional Indonesia (Perpres Nomor 8 Tahun 2012).</t>
  </si>
  <si>
    <t>Rumusan empat ranah capaian pembelajaran program studi mengacu pada deskripsi capaian pembelajaran SN-Dikti {dalam Permendikbudristek Nomor 53 Tahun 2023 Pasal 7 huruf (a) sampai dengan huruf (d) tentang Penjaminan Mutu Pendidikan Tinggi}, dan level 6 (enam) KKNI, serta relevansinya dengan visi keilmuan program studi.</t>
  </si>
  <si>
    <t>Susunan mata kuliah memenuhi kurang dari 5 (lima) aspek</t>
  </si>
  <si>
    <t>Susunan mata kuliah memenuhi 5 (lima) aspek pertama</t>
  </si>
  <si>
    <t>Susunan mata kuliah memenuhi 5 (lima) aspek pertama dan satu aspek lainnya</t>
  </si>
  <si>
    <t>Susunan mata kuliah memenuhi 7 (tujuh) aspek</t>
  </si>
  <si>
    <t>Ketikkan di sini penjelasan mengena kerjasama institusi yang berhasil dibangun</t>
  </si>
  <si>
    <t>Kerjasama institusi yang telah dibangun dengan para pihak dalam rangka penyelenggaraan PJJ di wilayah jangkauan</t>
  </si>
  <si>
    <r>
      <t xml:space="preserve">Kerjasama institusi yang berhasil dibangun dibuktikan dengan  adanya </t>
    </r>
    <r>
      <rPr>
        <i/>
        <sz val="10"/>
        <rFont val="Arial Narrow"/>
        <family val="2"/>
      </rPr>
      <t>Memorandum of Agreement/</t>
    </r>
    <r>
      <rPr>
        <sz val="10"/>
        <rFont val="Arial Narrow"/>
        <family val="2"/>
      </rPr>
      <t>Perjanjian Kerja Sama dengan &gt;= 3 (tiga) mitra</t>
    </r>
  </si>
  <si>
    <t xml:space="preserve">Tidak dijelaskan atau  potensi kerjasama institusi tidak relevan </t>
  </si>
  <si>
    <r>
      <t>Kerjasama institusi yang berhasil dibangun dibuktikan dengan  adanya</t>
    </r>
    <r>
      <rPr>
        <i/>
        <sz val="10"/>
        <rFont val="Arial Narrow"/>
        <family val="2"/>
      </rPr>
      <t xml:space="preserve"> Memorandum of Agreement</t>
    </r>
    <r>
      <rPr>
        <sz val="10"/>
        <rFont val="Arial Narrow"/>
        <family val="2"/>
      </rPr>
      <t>/Perjanjian Kerja Sama dengan 2 (dua) mitra</t>
    </r>
  </si>
  <si>
    <r>
      <t xml:space="preserve">Kerjasama institusi yang berhasil dibangun dibuktikan dengan  adanya </t>
    </r>
    <r>
      <rPr>
        <i/>
        <sz val="10"/>
        <rFont val="Arial Narrow"/>
        <family val="2"/>
      </rPr>
      <t>Memorandum of Agreement</t>
    </r>
    <r>
      <rPr>
        <sz val="10"/>
        <rFont val="Arial Narrow"/>
        <family val="2"/>
      </rPr>
      <t>/Perjanjian Kerja Sama dengan 1 (satu) mitra</t>
    </r>
  </si>
  <si>
    <r>
      <t xml:space="preserve">Kerjasama institusi yang berhasil dibangun dibuktikan dengan  adanya </t>
    </r>
    <r>
      <rPr>
        <i/>
        <sz val="10"/>
        <rFont val="Arial Narrow"/>
        <family val="2"/>
      </rPr>
      <t>Memorandum of Understanding</t>
    </r>
    <r>
      <rPr>
        <sz val="10"/>
        <rFont val="Arial Narrow"/>
        <family val="2"/>
      </rPr>
      <t>/Nota Kesepahaman dengan mitra</t>
    </r>
  </si>
  <si>
    <t>Justifikasi penyelenggaraan prodi PT PJJ</t>
  </si>
  <si>
    <t>Kerjasama Institusi</t>
  </si>
  <si>
    <t>Visi Keilmuan Program Studi</t>
  </si>
  <si>
    <t>Profil Lulusan Program Studi.</t>
  </si>
  <si>
    <t>Capaian Pembelajaran</t>
  </si>
  <si>
    <t>Struktur Kurikulum</t>
  </si>
  <si>
    <t xml:space="preserve">1.5 </t>
  </si>
  <si>
    <t xml:space="preserve">Mata Kuliah Penciri Program Studi  </t>
  </si>
  <si>
    <t xml:space="preserve">1.6 </t>
  </si>
  <si>
    <t xml:space="preserve">1.6.1 </t>
  </si>
  <si>
    <t xml:space="preserve">Rencana Pembelajaran Semester </t>
  </si>
  <si>
    <t xml:space="preserve">1.6.2 </t>
  </si>
  <si>
    <t>Sistem Pembelajaran</t>
  </si>
  <si>
    <t xml:space="preserve">1.7 </t>
  </si>
  <si>
    <t xml:space="preserve">1.7.1 </t>
  </si>
  <si>
    <t>Rencana pelaksanaan praktik/praktikum/PKL/ praktik bengkel dan sejenisnya</t>
  </si>
  <si>
    <t xml:space="preserve">1.7.2 </t>
  </si>
  <si>
    <t xml:space="preserve">1.7.3 </t>
  </si>
  <si>
    <t>Rancangan Fasilitasi Implementasi Permendikbudristek Nomor 53 Tahun 2023</t>
  </si>
  <si>
    <t xml:space="preserve">1.7.4. </t>
  </si>
  <si>
    <t>Dosen Tetap  program studi</t>
  </si>
  <si>
    <t xml:space="preserve">2.1 </t>
  </si>
  <si>
    <t xml:space="preserve">2.2 </t>
  </si>
  <si>
    <t xml:space="preserve">2.3 </t>
  </si>
  <si>
    <t>Perwujudan Good Governance dengan Lima Pilar Tata Pamong</t>
  </si>
  <si>
    <t xml:space="preserve">3.1 </t>
  </si>
  <si>
    <t>Rancangan Sistem Penjaminan Mutu Internal Program Studi PJJ yang Diusulkan</t>
  </si>
  <si>
    <t xml:space="preserve">3.2 </t>
  </si>
  <si>
    <r>
      <t>Kapasitas peladen/server Sistem Pengelola Pembelajaran (</t>
    </r>
    <r>
      <rPr>
        <i/>
        <sz val="10"/>
        <rFont val="Arial Narrow"/>
        <family val="2"/>
      </rPr>
      <t>Learning Management System</t>
    </r>
    <r>
      <rPr>
        <sz val="10"/>
        <rFont val="Arial Narrow"/>
        <family val="2"/>
      </rPr>
      <t>) di Kampus Utama</t>
    </r>
  </si>
  <si>
    <t xml:space="preserve">3.3 </t>
  </si>
  <si>
    <t>Sarana dan Prasarana dan Fasiltas Belajar di setiap PBJJ untuk program studi yang diusulkan</t>
  </si>
  <si>
    <t xml:space="preserve">3.4 </t>
  </si>
  <si>
    <t>Alasan pemilihan PBJJ dan kemitraan institusi</t>
  </si>
  <si>
    <t xml:space="preserve">3.4.1 </t>
  </si>
  <si>
    <t xml:space="preserve">3.4.2 </t>
  </si>
  <si>
    <t>Infrastruktur TIK di PBJJ untuk program studi yang diusulkan</t>
  </si>
  <si>
    <t xml:space="preserve">3.4.3 </t>
  </si>
  <si>
    <t xml:space="preserve">Lima mata kuliah dilengkapi dengan Rencana Pembelajaran Semester (RPS) yang memenuhi 9 (sembilan) komponen, menunjukkan secara jelas pembelajaran PJJ dan menggunakan referensi yang relevan  </t>
  </si>
  <si>
    <t>Lima mata kuliah dilengkapi dengan Rencana Pembelajaran Semester (RPS) yang memenuhi 9 (sembilan) komponen, menunjukkan secara jelas pembelajaran PJJ</t>
  </si>
  <si>
    <t xml:space="preserve">Salah satu atau lebih dari 5 (lima) Rencana Pembelajaran Semester (RPS) mata kuliah tidak memenuhi 9 (sembilan) komponen </t>
  </si>
  <si>
    <t>Lima mata kuliah dilengkapi dengan Rencana Pembelajaran Semester yang memenuhi 9 (sembilan) komponen, menunjukkan secara jelas pembelajaran PJJ dan menggunakan referensi yang relevan dan mutakhir</t>
  </si>
  <si>
    <t>Tidak melampirkan Rencana Pembelajaran Semester (RPS)</t>
  </si>
  <si>
    <t>Ketikkan di sini jumlah mata kuliah yang memiliki Rencana Pembelajaran Semester(RPS), kejelasan, mutu dan kelengkapan RPS</t>
  </si>
  <si>
    <t>Rencana pelaksanaan praktik/praktikum dll ditunjukkan dengan adanya:
1. Panduan praktikum sesuai dengan mata kuliah berpraktikum
2. Lokasi praktikum
3. Kerjasama institusi yang dibangun
4. Jadwal praktikum yang jelas</t>
  </si>
  <si>
    <t>Sistem Penilaian Pembelajaran dan tata cara pelaporan penilaian yang transparan dan akuntabel  diindikasikan dengan adanya:
1. Metode yang sistematis untuk mengukur capaian pembelajaran
2. Standar penilaian yang dikomunikasikan kepada mahasiswa di awal perkuliahan
3. Tata cara pelaporan hasil evaluasi yang dapat diakses secara mudah oleh mahasiswa</t>
  </si>
  <si>
    <t>Ketikkan di sini penjelasan mengenai status, jumlah, dan kualifikasi calon dosen tetap</t>
  </si>
  <si>
    <t>Rancangan Sistem Penjaminan Mutu Internal Program Studi PJJ yang diusulkan berdasarkan 3 (tiga) aspek, yaitu:
1. dokumen legal pembentukan unsur pelaksana penjaminan mutu;
2. rancangan implementasi SPMI UPPS khusus pada  program studi PJJ yang diusulkan;
3. laporan audit mutu internal yang mutakhir dari program studi PJJ yang sudah berjalan.</t>
  </si>
  <si>
    <r>
      <t xml:space="preserve">Memiliki atau memiliki akses terhadap </t>
    </r>
    <r>
      <rPr>
        <i/>
        <sz val="10"/>
        <rFont val="Arial Narrow"/>
        <family val="2"/>
      </rPr>
      <t>server (dedicated)</t>
    </r>
    <r>
      <rPr>
        <sz val="10"/>
        <rFont val="Arial Narrow"/>
        <family val="2"/>
      </rPr>
      <t xml:space="preserve"> LMS  dengan fasilitas berikut:
1. Ruang data (penyimpan/storage) untuk setiap mata kuliah yang diselenggarakan minimal 5 GB per mata kuliah;
2. Kapasitas memori (RAM) yang disediakan paling sedikit berukuran 100 MB per pengguna bersamaan;
3. Kecepatan transfer data untuk akses ke luar sebesar 100 Kbps per pengguna bersamaan;
4. Kecepatan transfer data untuk akses masuk sebesar 25 Kbps per pengguna bersamaan</t>
    </r>
  </si>
  <si>
    <r>
      <t xml:space="preserve">Alasan pemilihan PBJJ dan kemitraan institusi (lembar kerja </t>
    </r>
    <r>
      <rPr>
        <b/>
        <sz val="10"/>
        <rFont val="Arial Narrow"/>
        <family val="2"/>
      </rPr>
      <t>Hitung PBJJ</t>
    </r>
    <r>
      <rPr>
        <sz val="10"/>
        <rFont val="Arial Narrow"/>
        <family val="2"/>
      </rPr>
      <t>)</t>
    </r>
  </si>
  <si>
    <r>
      <t xml:space="preserve">Infrastruktur TIK di PBJJ untuk program studi yang diusulkan (lembar kerja </t>
    </r>
    <r>
      <rPr>
        <b/>
        <sz val="10"/>
        <color rgb="FF000000"/>
        <rFont val="Arial Narrow"/>
        <family val="2"/>
      </rPr>
      <t>Hitung PBJJ</t>
    </r>
    <r>
      <rPr>
        <sz val="10"/>
        <color rgb="FF000000"/>
        <rFont val="Arial Narrow"/>
        <family val="2"/>
      </rPr>
      <t>)</t>
    </r>
  </si>
  <si>
    <t>Keterpenuhan lima aspek urgensi penyelenggaraan PJJ yang mencakup aspek: 
1. analisis data kelayakan penyelenggaraan PJJ secara massal dengan biaya murah pada seluruh wilayah jangkauan, 
2. analisis data keterserapan lulusan program studi tatap muka sejenis di wilayah jangkauan, dan kebutuhan kompetensi dunia usaha, industri dan kerja
3. analisis data kejenuhan program studi tatap muka sejenis sebagai bukti ketiadaan potensi konflik dengan perguruan tinggi penyelenggara program studi tatap muka dan atau PJJ sejenis di wilayah jangkauan, dan 
4. ketersediaan dukungan dari pemerintah daerah/provinsi dan LLDIKTI wilayah jangkauan tentang potensi dan minat calon mahasiswa, dan
5. kesiapan sarana dan prasarana untuk pembelajaran pendidikan jarak jauh.</t>
  </si>
  <si>
    <t>Visi keilmuan program studi PJJ yang diusulkan sesuai dengan pengembangan bidang ilmu, pengetahuan, teknologi, dan seni (IPTEKS) dan bidang kajian program studi yang diusulkan yang mencakup aspek 
1. misi; 
2. filosofi; 
3. metode keilmuan; dan 
4. strategi pencapaian tujuan.</t>
  </si>
  <si>
    <t>Kesesuaian susunan mata kuliah   yang mencakup aspek:
1. keberadaan 4 (empat) mata kuliah wajib yaitu Pancasila, Kewarganegaraan, Bahasa Indonesia, dan Agama masing-masing 2 (dua) sks, 
2. kesesuaian mata kuliah dengan rumusan capaian pembelajaran, 
3. urutan mata kuliah sesuai dengan logika keilmuan, dan 
4. beban sks per semester wajar
5. capaian pembelajaran sesuai dengan ketentuan
6. ditunjukkan adanya RPS untuk mata kuliah penciri program studi, dan
7. terintegrasi dengan implementasi Permendikbud No 53 Tahun 2023</t>
  </si>
  <si>
    <t>Ketersediaan Rencana Pembelajaran Semester (RPS) untuk 5 (lima) mata kuliah penciri program studi memenuhi 9 (sembilan) komponen: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(harus terlihat proses pembelajaran secara daring);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</si>
  <si>
    <t>Urgensi penyelenggaraan program studi yang diusulkan</t>
  </si>
  <si>
    <t>Ketikkan di sini penjelasan mengenai profil lulusan dan deskripsi untuk setiap profil yang berelasi dengan visi keilmuan program studi yang diusulkan</t>
  </si>
  <si>
    <t>Ketikkan di sini penjelasan mengenai jumlah dan aksesibilitas mata kuliah penciri program studi (NMKP)</t>
  </si>
  <si>
    <t xml:space="preserve">Mata kuliah penciri program studi  </t>
  </si>
  <si>
    <t>Perwujudan Good Governance dengan Enam Pilar Tata Pamong</t>
  </si>
  <si>
    <t>Rerata skor prasarana</t>
  </si>
  <si>
    <r>
      <t xml:space="preserve">Prasarana yang disediakan di setiap PBJJ untuk program studi  yang diusulkan (lembar kerja </t>
    </r>
    <r>
      <rPr>
        <b/>
        <sz val="10"/>
        <rFont val="Arial Narrow"/>
        <family val="2"/>
      </rPr>
      <t>Hitung PBJJ</t>
    </r>
    <r>
      <rPr>
        <sz val="10"/>
        <rFont val="Arial Narrow"/>
        <family val="2"/>
      </rPr>
      <t>)</t>
    </r>
  </si>
  <si>
    <t>Prasana belajar yang disediakan di setiap PBJJ untuk program studi  yang diusulkan</t>
  </si>
  <si>
    <t>Tidak ada rencana praktikum/praktik/PKL dll</t>
  </si>
  <si>
    <t>Usulan dinyatakan memenuhi persyaratan akreditasi sementara jika seluruh butir memperoleh skor &gt;=2 kecuali 1.7.2, 1.7.4, 2.2, 2.3, 3.1, 3.4.1, 3.4.2 memperoleh skor &gt;=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</si>
</sst>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_-* #,##0.00_-;\-* #,##0.00_-;_-* &quot;-&quot;??_-;_-@_-"/>
    <numFmt numFmtId="166" formatCode="[$-F800]dddd\,\ mmmm\ dd\,\ yyyy"/>
    <numFmt numFmtId="167" formatCode="#,##0.00_ ;\-#,##0.00\ "/>
  </numFmts>
  <fonts count="34" x14ac:knownFonts="1">
    <font>
      <sz val="11"/>
      <color theme="1"/>
      <name val="Calibri"/>
      <family val="2"/>
      <scheme val="minor"/>
    </font>
    <font>
      <sz val="11"/>
      <color indexed="8"/>
      <name val="Calibri"/>
      <family val="2"/>
    </font>
    <font>
      <sz val="10"/>
      <color theme="1"/>
      <name val="Arial Narrow"/>
      <family val="2"/>
    </font>
    <font>
      <b/>
      <sz val="20"/>
      <name val="Arial Narrow"/>
      <family val="2"/>
    </font>
    <font>
      <b/>
      <sz val="14"/>
      <name val="Arial Narrow"/>
      <family val="2"/>
    </font>
    <font>
      <b/>
      <sz val="11"/>
      <name val="Arial Narrow"/>
      <family val="2"/>
    </font>
    <font>
      <sz val="10"/>
      <name val="Arial Narrow"/>
      <family val="2"/>
    </font>
    <font>
      <sz val="10"/>
      <color indexed="8"/>
      <name val="Arial Narrow"/>
      <family val="2"/>
    </font>
    <font>
      <b/>
      <sz val="10"/>
      <color indexed="8"/>
      <name val="Arial Narrow"/>
      <family val="2"/>
    </font>
    <font>
      <b/>
      <sz val="10"/>
      <name val="Arial Narrow"/>
      <family val="2"/>
    </font>
    <font>
      <sz val="14"/>
      <name val="Arial Narrow"/>
      <family val="2"/>
    </font>
    <font>
      <sz val="11"/>
      <color theme="1"/>
      <name val="Calibri"/>
      <family val="2"/>
      <scheme val="minor"/>
    </font>
    <font>
      <b/>
      <sz val="10"/>
      <color theme="1"/>
      <name val="Arial Narrow"/>
      <family val="2"/>
    </font>
    <font>
      <sz val="11"/>
      <name val="Arial Narrow"/>
      <family val="2"/>
    </font>
    <font>
      <u/>
      <sz val="10"/>
      <name val="Arial Narrow"/>
      <family val="2"/>
    </font>
    <font>
      <sz val="10"/>
      <color indexed="8"/>
      <name val="Arial"/>
      <family val="2"/>
    </font>
    <font>
      <sz val="11"/>
      <color theme="1"/>
      <name val="Arial Narrow"/>
      <family val="2"/>
    </font>
    <font>
      <sz val="10"/>
      <color theme="1"/>
      <name val="Calibri"/>
      <family val="2"/>
      <scheme val="minor"/>
    </font>
    <font>
      <u/>
      <sz val="10"/>
      <color indexed="8"/>
      <name val="Arial Narrow"/>
      <family val="2"/>
    </font>
    <font>
      <sz val="10"/>
      <color rgb="FF000000"/>
      <name val="Arial Narrow"/>
      <family val="2"/>
    </font>
    <font>
      <i/>
      <sz val="10"/>
      <name val="Arial Narrow"/>
      <family val="2"/>
    </font>
    <font>
      <b/>
      <sz val="10"/>
      <color rgb="FF000000"/>
      <name val="Arial Narrow"/>
      <family val="2"/>
    </font>
    <font>
      <b/>
      <sz val="10"/>
      <color rgb="FFFF0000"/>
      <name val="Arial Narrow"/>
      <family val="2"/>
    </font>
    <font>
      <sz val="10"/>
      <color rgb="FF000000"/>
      <name val="Arial Narrow"/>
      <family val="2"/>
    </font>
    <font>
      <sz val="11"/>
      <color rgb="FF000000"/>
      <name val="Arial Narrow"/>
      <family val="2"/>
    </font>
    <font>
      <sz val="12"/>
      <name val="Arial Narrow"/>
      <family val="2"/>
    </font>
    <font>
      <b/>
      <sz val="12"/>
      <name val="Arial Narrow"/>
      <family val="2"/>
    </font>
    <font>
      <b/>
      <sz val="11"/>
      <color theme="1"/>
      <name val="Arial Narrow"/>
      <family val="2"/>
    </font>
    <font>
      <sz val="8"/>
      <name val="Calibri"/>
      <family val="2"/>
      <scheme val="minor"/>
    </font>
    <font>
      <b/>
      <sz val="12"/>
      <color theme="1"/>
      <name val="Arial Narrow"/>
      <family val="2"/>
    </font>
    <font>
      <sz val="12"/>
      <color theme="1"/>
      <name val="Arial Narrow"/>
      <family val="2"/>
    </font>
    <font>
      <sz val="14"/>
      <color theme="1"/>
      <name val="Arial Narrow"/>
      <family val="2"/>
    </font>
    <font>
      <b/>
      <sz val="14"/>
      <color theme="1"/>
      <name val="Arial Narrow"/>
      <family val="2"/>
    </font>
    <font>
      <b/>
      <sz val="16"/>
      <name val="Arial Narrow"/>
      <family val="2"/>
    </font>
  </fonts>
  <fills count="22">
    <fill>
      <patternFill patternType="none"/>
    </fill>
    <fill>
      <patternFill patternType="gray125"/>
    </fill>
    <fill>
      <patternFill patternType="solid">
        <fgColor rgb="FFFFFF00"/>
        <bgColor indexed="64"/>
      </patternFill>
    </fill>
    <fill>
      <patternFill patternType="solid">
        <fgColor indexed="4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13"/>
        <bgColor indexed="64"/>
      </patternFill>
    </fill>
    <fill>
      <patternFill patternType="solid">
        <fgColor indexed="22"/>
        <bgColor indexed="64"/>
      </patternFill>
    </fill>
    <fill>
      <patternFill patternType="solid">
        <fgColor rgb="FFBFBFBF"/>
        <bgColor rgb="FFFFFFFF"/>
      </patternFill>
    </fill>
    <fill>
      <patternFill patternType="solid">
        <fgColor rgb="FF00FF00"/>
        <bgColor indexed="64"/>
      </patternFill>
    </fill>
    <fill>
      <patternFill patternType="solid">
        <fgColor rgb="FFFFFF00"/>
        <bgColor rgb="FFFFFFFF"/>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2" tint="-9.9978637043366805E-2"/>
        <bgColor rgb="FFFFFFFF"/>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rgb="FF000000"/>
      </top>
      <bottom style="thin">
        <color auto="1"/>
      </bottom>
      <diagonal/>
    </border>
    <border>
      <left/>
      <right style="thin">
        <color indexed="64"/>
      </right>
      <top style="thin">
        <color rgb="FF000000"/>
      </top>
      <bottom style="thin">
        <color auto="1"/>
      </bottom>
      <diagonal/>
    </border>
    <border>
      <left style="thin">
        <color rgb="FF000000"/>
      </left>
      <right style="thin">
        <color rgb="FF000000"/>
      </right>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top style="thin">
        <color auto="1"/>
      </top>
      <bottom style="thin">
        <color rgb="FF000000"/>
      </bottom>
      <diagonal/>
    </border>
    <border>
      <left/>
      <right style="thin">
        <color indexed="64"/>
      </right>
      <top style="thin">
        <color auto="1"/>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cellStyleXfs>
  <cellXfs count="507">
    <xf numFmtId="0" fontId="0" fillId="0" borderId="0" xfId="0"/>
    <xf numFmtId="0" fontId="6" fillId="0" borderId="0" xfId="0" applyFont="1" applyAlignment="1" applyProtection="1">
      <alignment vertical="top" wrapText="1"/>
      <protection locked="0"/>
    </xf>
    <xf numFmtId="0" fontId="9" fillId="0" borderId="0" xfId="0" applyFont="1" applyAlignment="1">
      <alignment horizontal="center"/>
    </xf>
    <xf numFmtId="0" fontId="2" fillId="0" borderId="0" xfId="0" applyFont="1"/>
    <xf numFmtId="2" fontId="2" fillId="0" borderId="0" xfId="0" applyNumberFormat="1" applyFont="1"/>
    <xf numFmtId="0" fontId="2" fillId="0" borderId="0" xfId="0" applyFont="1" applyAlignment="1">
      <alignment horizontal="center" vertical="top"/>
    </xf>
    <xf numFmtId="0" fontId="9" fillId="0" borderId="5" xfId="0" applyFont="1" applyBorder="1"/>
    <xf numFmtId="0" fontId="9" fillId="0" borderId="0" xfId="0" applyFont="1"/>
    <xf numFmtId="0" fontId="9" fillId="0" borderId="0" xfId="0" applyFont="1" applyAlignment="1">
      <alignment horizontal="center" vertical="center"/>
    </xf>
    <xf numFmtId="0" fontId="2" fillId="0" borderId="0" xfId="0" applyFont="1" applyAlignment="1">
      <alignment vertical="center"/>
    </xf>
    <xf numFmtId="0" fontId="9" fillId="3" borderId="4" xfId="0" applyFont="1" applyFill="1" applyBorder="1" applyAlignment="1">
      <alignment vertical="center"/>
    </xf>
    <xf numFmtId="0" fontId="9" fillId="4" borderId="1" xfId="0" applyFont="1" applyFill="1" applyBorder="1" applyAlignment="1">
      <alignment horizontal="center" vertical="center" wrapText="1"/>
    </xf>
    <xf numFmtId="0" fontId="2" fillId="0" borderId="0" xfId="0" applyFont="1" applyProtection="1">
      <protection locked="0"/>
    </xf>
    <xf numFmtId="2" fontId="2" fillId="0" borderId="0" xfId="0" applyNumberFormat="1" applyFont="1" applyProtection="1">
      <protection locked="0"/>
    </xf>
    <xf numFmtId="0" fontId="2" fillId="0" borderId="0" xfId="0" applyFont="1" applyAlignment="1" applyProtection="1">
      <alignment vertical="center"/>
      <protection locked="0"/>
    </xf>
    <xf numFmtId="0" fontId="9" fillId="0" borderId="0" xfId="0" applyFont="1" applyAlignment="1" applyProtection="1">
      <alignment horizontal="center" vertical="top"/>
      <protection locked="0"/>
    </xf>
    <xf numFmtId="0" fontId="9" fillId="0" borderId="0" xfId="0" applyFont="1" applyAlignment="1" applyProtection="1">
      <alignment horizontal="center"/>
      <protection locked="0"/>
    </xf>
    <xf numFmtId="0" fontId="2" fillId="0" borderId="0" xfId="0" applyFont="1" applyAlignment="1" applyProtection="1">
      <alignment horizontal="center"/>
      <protection locked="0"/>
    </xf>
    <xf numFmtId="2" fontId="2" fillId="0" borderId="0" xfId="0" applyNumberFormat="1" applyFont="1" applyAlignment="1">
      <alignment vertical="center"/>
    </xf>
    <xf numFmtId="0" fontId="7" fillId="2" borderId="1" xfId="0" applyFont="1" applyFill="1" applyBorder="1" applyAlignment="1">
      <alignment horizontal="left" vertical="center"/>
    </xf>
    <xf numFmtId="2" fontId="12" fillId="4" borderId="1" xfId="0"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xf numFmtId="0" fontId="2" fillId="0" borderId="0" xfId="0" applyFont="1" applyAlignment="1">
      <alignment horizontal="center"/>
    </xf>
    <xf numFmtId="0" fontId="5" fillId="0" borderId="0" xfId="0" applyFont="1" applyAlignment="1" applyProtection="1">
      <alignment horizontal="center" vertical="center"/>
      <protection locked="0"/>
    </xf>
    <xf numFmtId="0" fontId="5" fillId="0" borderId="0" xfId="0" applyFont="1" applyAlignment="1" applyProtection="1">
      <alignment horizontal="center"/>
      <protection locked="0"/>
    </xf>
    <xf numFmtId="0" fontId="4" fillId="0" borderId="0" xfId="0" applyFont="1" applyAlignment="1" applyProtection="1">
      <alignment horizontal="center"/>
      <protection locked="0"/>
    </xf>
    <xf numFmtId="0" fontId="10" fillId="0" borderId="0" xfId="0" applyFont="1" applyProtection="1">
      <protection locked="0"/>
    </xf>
    <xf numFmtId="0" fontId="12" fillId="4" borderId="1" xfId="0" applyFont="1" applyFill="1" applyBorder="1" applyAlignment="1">
      <alignment horizontal="center" vertical="center"/>
    </xf>
    <xf numFmtId="0" fontId="13" fillId="0" borderId="0" xfId="0" applyFont="1" applyProtection="1">
      <protection locked="0"/>
    </xf>
    <xf numFmtId="0" fontId="6"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vertical="center"/>
      <protection locked="0"/>
    </xf>
    <xf numFmtId="0" fontId="5" fillId="2" borderId="1" xfId="0" applyFont="1" applyFill="1" applyBorder="1" applyAlignment="1" applyProtection="1">
      <alignment vertical="center"/>
      <protection locked="0"/>
    </xf>
    <xf numFmtId="0" fontId="6" fillId="0" borderId="0" xfId="0" applyFont="1" applyAlignment="1" applyProtection="1">
      <alignment vertical="center"/>
      <protection locked="0"/>
    </xf>
    <xf numFmtId="166" fontId="5" fillId="2" borderId="1" xfId="0" applyNumberFormat="1" applyFont="1" applyFill="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0" fontId="14" fillId="0" borderId="0" xfId="0" applyFont="1" applyAlignment="1" applyProtection="1">
      <alignment horizontal="left" vertical="top"/>
      <protection locked="0"/>
    </xf>
    <xf numFmtId="0" fontId="13" fillId="0" borderId="0" xfId="0" applyFont="1" applyAlignment="1" applyProtection="1">
      <alignment horizontal="center"/>
      <protection locked="0"/>
    </xf>
    <xf numFmtId="0" fontId="6" fillId="0" borderId="0" xfId="0" applyFont="1" applyAlignment="1" applyProtection="1">
      <alignment horizontal="center" vertical="top"/>
      <protection locked="0"/>
    </xf>
    <xf numFmtId="2" fontId="6" fillId="0" borderId="1" xfId="0" applyNumberFormat="1" applyFont="1" applyBorder="1" applyAlignment="1" applyProtection="1">
      <alignment horizontal="center" vertical="center"/>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horizontal="left" vertical="top"/>
      <protection locked="0"/>
    </xf>
    <xf numFmtId="0" fontId="6" fillId="0" borderId="0" xfId="0" applyFont="1" applyProtection="1">
      <protection locked="0"/>
    </xf>
    <xf numFmtId="2" fontId="6" fillId="7" borderId="1" xfId="0" applyNumberFormat="1" applyFont="1" applyFill="1" applyBorder="1" applyAlignment="1" applyProtection="1">
      <alignment horizontal="center" vertical="center"/>
      <protection locked="0"/>
    </xf>
    <xf numFmtId="0" fontId="6" fillId="6" borderId="0" xfId="0" applyFont="1" applyFill="1" applyAlignment="1" applyProtection="1">
      <alignment horizontal="left" vertical="top" wrapText="1"/>
      <protection locked="0"/>
    </xf>
    <xf numFmtId="0" fontId="6" fillId="0" borderId="1" xfId="0" applyFont="1" applyBorder="1" applyAlignment="1">
      <alignment horizontal="center" vertical="center" wrapText="1"/>
    </xf>
    <xf numFmtId="2" fontId="6" fillId="2" borderId="1" xfId="0" applyNumberFormat="1"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wrapText="1"/>
      <protection locked="0"/>
    </xf>
    <xf numFmtId="0" fontId="6" fillId="0" borderId="13" xfId="0" applyFont="1" applyBorder="1" applyAlignment="1" applyProtection="1">
      <alignment horizontal="center" vertical="center"/>
      <protection locked="0"/>
    </xf>
    <xf numFmtId="0" fontId="5" fillId="4" borderId="17" xfId="0" applyFont="1" applyFill="1" applyBorder="1" applyProtection="1">
      <protection locked="0"/>
    </xf>
    <xf numFmtId="0" fontId="6" fillId="0" borderId="20" xfId="0" applyFont="1" applyBorder="1" applyAlignment="1" applyProtection="1">
      <alignment horizontal="center" vertical="top"/>
      <protection locked="0"/>
    </xf>
    <xf numFmtId="0" fontId="6" fillId="0" borderId="20" xfId="0" applyFont="1" applyBorder="1" applyAlignment="1" applyProtection="1">
      <alignment horizontal="center" vertical="center"/>
      <protection locked="0"/>
    </xf>
    <xf numFmtId="0" fontId="9" fillId="4" borderId="18" xfId="0" applyFont="1" applyFill="1" applyBorder="1" applyProtection="1">
      <protection locked="0"/>
    </xf>
    <xf numFmtId="0" fontId="9" fillId="4" borderId="17" xfId="0" applyFont="1" applyFill="1" applyBorder="1" applyAlignment="1" applyProtection="1">
      <alignment vertical="top" wrapText="1"/>
      <protection locked="0"/>
    </xf>
    <xf numFmtId="0" fontId="9"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15" fillId="0" borderId="0" xfId="0" applyFont="1" applyAlignment="1">
      <alignment horizontal="left" vertical="top"/>
    </xf>
    <xf numFmtId="0" fontId="16" fillId="0" borderId="0" xfId="0" applyFont="1" applyAlignment="1">
      <alignment horizontal="center" vertical="top"/>
    </xf>
    <xf numFmtId="0" fontId="7" fillId="0" borderId="1" xfId="0" applyFont="1" applyBorder="1" applyAlignment="1">
      <alignment horizontal="center" vertical="center"/>
    </xf>
    <xf numFmtId="2" fontId="2" fillId="7" borderId="1" xfId="0" applyNumberFormat="1" applyFont="1" applyFill="1" applyBorder="1" applyAlignment="1" applyProtection="1">
      <alignment horizontal="center" vertical="center"/>
      <protection locked="0"/>
    </xf>
    <xf numFmtId="0" fontId="2" fillId="0" borderId="0" xfId="0" applyFont="1" applyAlignment="1">
      <alignment horizontal="center" vertical="center"/>
    </xf>
    <xf numFmtId="2" fontId="2" fillId="0" borderId="1" xfId="0" applyNumberFormat="1" applyFont="1" applyBorder="1" applyAlignment="1">
      <alignment horizontal="center" vertical="center"/>
    </xf>
    <xf numFmtId="2" fontId="12" fillId="4" borderId="1" xfId="0" applyNumberFormat="1" applyFont="1" applyFill="1" applyBorder="1" applyAlignment="1">
      <alignment horizontal="center" vertical="center"/>
    </xf>
    <xf numFmtId="0" fontId="6" fillId="0" borderId="22" xfId="0" applyFont="1" applyBorder="1" applyAlignment="1" applyProtection="1">
      <alignment horizontal="center" vertical="top"/>
      <protection locked="0"/>
    </xf>
    <xf numFmtId="0" fontId="9" fillId="5" borderId="1" xfId="0" applyFont="1" applyFill="1" applyBorder="1" applyAlignment="1" applyProtection="1">
      <alignment horizontal="center" vertical="center" wrapText="1"/>
      <protection locked="0"/>
    </xf>
    <xf numFmtId="0" fontId="7" fillId="0" borderId="0" xfId="0" applyFont="1" applyAlignment="1">
      <alignment horizontal="left" vertical="top"/>
    </xf>
    <xf numFmtId="0" fontId="17" fillId="0" borderId="0" xfId="0" applyFont="1" applyAlignment="1">
      <alignment horizontal="center" vertical="top"/>
    </xf>
    <xf numFmtId="0" fontId="17" fillId="0" borderId="0" xfId="0" applyFont="1" applyAlignment="1">
      <alignment horizontal="center" vertical="center"/>
    </xf>
    <xf numFmtId="0" fontId="6" fillId="0" borderId="20" xfId="0" applyFont="1" applyBorder="1" applyProtection="1">
      <protection locked="0"/>
    </xf>
    <xf numFmtId="2" fontId="2" fillId="2" borderId="1" xfId="0" applyNumberFormat="1" applyFont="1" applyFill="1" applyBorder="1" applyAlignment="1" applyProtection="1">
      <alignment horizontal="center" vertical="center"/>
      <protection locked="0"/>
    </xf>
    <xf numFmtId="0" fontId="2" fillId="0" borderId="1" xfId="0" applyFont="1" applyBorder="1"/>
    <xf numFmtId="0" fontId="18" fillId="0" borderId="0" xfId="0" applyFont="1" applyAlignment="1">
      <alignment horizontal="center"/>
    </xf>
    <xf numFmtId="0" fontId="7" fillId="0" borderId="1" xfId="0" applyFont="1" applyBorder="1" applyAlignment="1">
      <alignment horizontal="center" vertical="center" wrapText="1"/>
    </xf>
    <xf numFmtId="0" fontId="7" fillId="0" borderId="0" xfId="0" applyFont="1" applyAlignment="1">
      <alignment horizontal="left" vertical="top" wrapText="1"/>
    </xf>
    <xf numFmtId="2" fontId="7" fillId="0" borderId="0" xfId="0" applyNumberFormat="1" applyFont="1" applyAlignment="1">
      <alignment horizontal="left" vertical="top"/>
    </xf>
    <xf numFmtId="0" fontId="7" fillId="0" borderId="12" xfId="0" applyFont="1" applyBorder="1" applyAlignment="1">
      <alignment horizontal="center" vertical="center" wrapText="1"/>
    </xf>
    <xf numFmtId="2" fontId="9" fillId="4" borderId="1" xfId="0" applyNumberFormat="1" applyFont="1" applyFill="1" applyBorder="1" applyAlignment="1">
      <alignment horizontal="center" vertical="center"/>
    </xf>
    <xf numFmtId="2" fontId="9" fillId="8" borderId="1" xfId="0" applyNumberFormat="1" applyFont="1" applyFill="1" applyBorder="1" applyAlignment="1">
      <alignment horizontal="center" vertical="center"/>
    </xf>
    <xf numFmtId="2" fontId="12" fillId="8" borderId="1" xfId="0" applyNumberFormat="1" applyFont="1" applyFill="1" applyBorder="1" applyAlignment="1">
      <alignment horizontal="center" vertical="center"/>
    </xf>
    <xf numFmtId="0" fontId="6" fillId="0" borderId="0" xfId="0" applyFont="1" applyAlignment="1" applyProtection="1">
      <alignment horizontal="center"/>
      <protection locked="0"/>
    </xf>
    <xf numFmtId="0" fontId="6" fillId="0" borderId="22" xfId="0" applyFont="1" applyBorder="1" applyAlignment="1" applyProtection="1">
      <alignment horizontal="right" vertical="top"/>
      <protection locked="0"/>
    </xf>
    <xf numFmtId="0" fontId="17" fillId="0" borderId="0" xfId="0" applyFont="1"/>
    <xf numFmtId="0" fontId="17" fillId="0" borderId="0" xfId="0" applyFont="1" applyAlignment="1">
      <alignment horizontal="center"/>
    </xf>
    <xf numFmtId="0" fontId="2" fillId="0" borderId="1" xfId="0" applyFont="1" applyBorder="1" applyAlignment="1">
      <alignment horizontal="center" vertical="center"/>
    </xf>
    <xf numFmtId="2" fontId="12" fillId="5" borderId="1" xfId="0" applyNumberFormat="1" applyFont="1" applyFill="1" applyBorder="1" applyAlignment="1">
      <alignment horizontal="center" vertical="center"/>
    </xf>
    <xf numFmtId="2" fontId="12" fillId="0" borderId="1" xfId="0" applyNumberFormat="1" applyFont="1" applyBorder="1" applyAlignment="1">
      <alignment horizontal="center" vertical="center" wrapText="1"/>
    </xf>
    <xf numFmtId="0" fontId="19" fillId="0" borderId="23" xfId="0" applyFont="1" applyBorder="1" applyAlignment="1" applyProtection="1">
      <alignment horizontal="center" vertical="center"/>
      <protection locked="0"/>
    </xf>
    <xf numFmtId="0" fontId="19" fillId="0" borderId="25" xfId="0" applyFont="1" applyBorder="1" applyAlignment="1" applyProtection="1">
      <alignment horizontal="center" vertical="center"/>
      <protection locked="0"/>
    </xf>
    <xf numFmtId="0" fontId="19" fillId="0" borderId="25" xfId="0" applyFont="1" applyBorder="1" applyAlignment="1">
      <alignment vertical="center"/>
    </xf>
    <xf numFmtId="0" fontId="9" fillId="3" borderId="4" xfId="0" applyFont="1" applyFill="1" applyBorder="1" applyProtection="1">
      <protection locked="0"/>
    </xf>
    <xf numFmtId="0" fontId="3" fillId="3" borderId="5" xfId="0" applyFont="1" applyFill="1" applyBorder="1" applyProtection="1">
      <protection locked="0"/>
    </xf>
    <xf numFmtId="0" fontId="9" fillId="3" borderId="7" xfId="0" applyFont="1" applyFill="1" applyBorder="1" applyProtection="1">
      <protection locked="0"/>
    </xf>
    <xf numFmtId="0" fontId="4" fillId="3" borderId="8" xfId="0" applyFont="1" applyFill="1" applyBorder="1" applyProtection="1">
      <protection locked="0"/>
    </xf>
    <xf numFmtId="0" fontId="7" fillId="0" borderId="0" xfId="0" applyFont="1" applyAlignment="1" applyProtection="1">
      <alignment vertical="top" wrapText="1"/>
      <protection locked="0"/>
    </xf>
    <xf numFmtId="0" fontId="8" fillId="0" borderId="0" xfId="0" applyFont="1" applyAlignment="1">
      <alignment horizontal="center"/>
    </xf>
    <xf numFmtId="2" fontId="12" fillId="6" borderId="0" xfId="0" applyNumberFormat="1" applyFont="1" applyFill="1" applyAlignment="1">
      <alignment horizontal="center" vertical="center"/>
    </xf>
    <xf numFmtId="2" fontId="19" fillId="0" borderId="24" xfId="0" applyNumberFormat="1" applyFont="1" applyBorder="1" applyAlignment="1" applyProtection="1">
      <alignment horizontal="center" vertical="center"/>
      <protection locked="0"/>
    </xf>
    <xf numFmtId="0" fontId="22" fillId="0" borderId="0" xfId="0" applyFont="1" applyAlignment="1" applyProtection="1">
      <alignment horizontal="left" vertical="top"/>
      <protection locked="0"/>
    </xf>
    <xf numFmtId="0" fontId="22" fillId="0" borderId="0" xfId="0" applyFont="1" applyAlignment="1" applyProtection="1">
      <alignment wrapText="1"/>
      <protection locked="0"/>
    </xf>
    <xf numFmtId="0" fontId="9" fillId="0" borderId="14" xfId="0" applyFont="1" applyBorder="1" applyAlignment="1" applyProtection="1">
      <alignment horizontal="center" vertical="center"/>
      <protection locked="0"/>
    </xf>
    <xf numFmtId="49" fontId="9" fillId="3" borderId="5" xfId="0" applyNumberFormat="1" applyFont="1" applyFill="1" applyBorder="1" applyProtection="1">
      <protection locked="0"/>
    </xf>
    <xf numFmtId="49" fontId="9" fillId="3" borderId="8" xfId="0" applyNumberFormat="1" applyFont="1" applyFill="1" applyBorder="1" applyProtection="1">
      <protection locked="0"/>
    </xf>
    <xf numFmtId="49" fontId="6" fillId="0" borderId="0" xfId="0" applyNumberFormat="1" applyFont="1" applyAlignment="1" applyProtection="1">
      <alignment horizontal="center"/>
      <protection locked="0"/>
    </xf>
    <xf numFmtId="49" fontId="9" fillId="0" borderId="0" xfId="0" applyNumberFormat="1" applyFont="1" applyAlignment="1" applyProtection="1">
      <alignment horizontal="center"/>
      <protection locked="0"/>
    </xf>
    <xf numFmtId="49" fontId="9" fillId="4" borderId="1" xfId="0" applyNumberFormat="1" applyFont="1" applyFill="1" applyBorder="1" applyAlignment="1" applyProtection="1">
      <alignment horizontal="center" vertical="center" wrapText="1"/>
      <protection locked="0"/>
    </xf>
    <xf numFmtId="49" fontId="6" fillId="0" borderId="1" xfId="0" applyNumberFormat="1" applyFont="1" applyBorder="1" applyAlignment="1" applyProtection="1">
      <alignment horizontal="center" vertical="top"/>
      <protection locked="0"/>
    </xf>
    <xf numFmtId="49" fontId="6" fillId="0" borderId="1" xfId="0" applyNumberFormat="1" applyFont="1" applyBorder="1" applyAlignment="1" applyProtection="1">
      <alignment horizontal="center"/>
      <protection locked="0"/>
    </xf>
    <xf numFmtId="49" fontId="6" fillId="0" borderId="12" xfId="0" applyNumberFormat="1" applyFont="1" applyBorder="1" applyAlignment="1" applyProtection="1">
      <alignment vertical="center"/>
      <protection locked="0"/>
    </xf>
    <xf numFmtId="49" fontId="6" fillId="0" borderId="14" xfId="0" applyNumberFormat="1" applyFont="1" applyBorder="1" applyAlignment="1" applyProtection="1">
      <alignment vertical="center"/>
      <protection locked="0"/>
    </xf>
    <xf numFmtId="49" fontId="2" fillId="0" borderId="20"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6" fillId="0" borderId="5" xfId="0" applyNumberFormat="1" applyFont="1" applyBorder="1" applyAlignment="1" applyProtection="1">
      <alignment vertical="center"/>
      <protection locked="0"/>
    </xf>
    <xf numFmtId="49" fontId="6" fillId="0" borderId="20" xfId="0" applyNumberFormat="1" applyFont="1" applyBorder="1" applyAlignment="1" applyProtection="1">
      <alignment horizontal="center" vertical="center"/>
      <protection locked="0"/>
    </xf>
    <xf numFmtId="49" fontId="6" fillId="0" borderId="3" xfId="0" applyNumberFormat="1" applyFont="1" applyBorder="1" applyAlignment="1" applyProtection="1">
      <alignment horizontal="center" vertical="center"/>
      <protection locked="0"/>
    </xf>
    <xf numFmtId="49" fontId="6" fillId="0" borderId="0" xfId="0" applyNumberFormat="1" applyFont="1" applyAlignment="1" applyProtection="1">
      <alignment vertical="center"/>
      <protection locked="0"/>
    </xf>
    <xf numFmtId="49" fontId="2" fillId="0" borderId="2"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20" xfId="0" applyNumberFormat="1" applyFont="1" applyBorder="1" applyAlignment="1">
      <alignment horizontal="center" vertical="top"/>
    </xf>
    <xf numFmtId="49" fontId="2" fillId="0" borderId="3" xfId="0" applyNumberFormat="1" applyFont="1" applyBorder="1" applyAlignment="1">
      <alignment horizontal="center" vertical="top"/>
    </xf>
    <xf numFmtId="49" fontId="2" fillId="0" borderId="0" xfId="0" applyNumberFormat="1" applyFont="1" applyAlignment="1">
      <alignment horizontal="center" vertical="top"/>
    </xf>
    <xf numFmtId="49" fontId="6" fillId="0" borderId="2" xfId="0" applyNumberFormat="1" applyFont="1" applyBorder="1" applyAlignment="1" applyProtection="1">
      <alignment horizontal="center" vertical="center"/>
      <protection locked="0"/>
    </xf>
    <xf numFmtId="49" fontId="6" fillId="0" borderId="3" xfId="0" applyNumberFormat="1" applyFont="1" applyBorder="1" applyAlignment="1" applyProtection="1">
      <alignment horizontal="center" vertical="top"/>
      <protection locked="0"/>
    </xf>
    <xf numFmtId="49" fontId="6" fillId="0" borderId="0" xfId="0" applyNumberFormat="1" applyFont="1" applyAlignment="1" applyProtection="1">
      <alignment horizontal="center" vertical="top"/>
      <protection locked="0"/>
    </xf>
    <xf numFmtId="49" fontId="6" fillId="0" borderId="2" xfId="0" applyNumberFormat="1" applyFont="1" applyBorder="1" applyAlignment="1" applyProtection="1">
      <alignment horizontal="center" vertical="top" wrapText="1"/>
      <protection locked="0"/>
    </xf>
    <xf numFmtId="49" fontId="6" fillId="0" borderId="20" xfId="0" applyNumberFormat="1" applyFont="1" applyBorder="1" applyAlignment="1" applyProtection="1">
      <alignment horizontal="center" vertical="top" wrapText="1"/>
      <protection locked="0"/>
    </xf>
    <xf numFmtId="49" fontId="6" fillId="0" borderId="21" xfId="0" applyNumberFormat="1" applyFont="1" applyBorder="1" applyAlignment="1" applyProtection="1">
      <alignment horizontal="center"/>
      <protection locked="0"/>
    </xf>
    <xf numFmtId="49" fontId="6" fillId="0" borderId="1" xfId="0" applyNumberFormat="1" applyFont="1" applyBorder="1" applyAlignment="1">
      <alignment horizontal="center" vertical="center" wrapText="1"/>
    </xf>
    <xf numFmtId="0" fontId="7" fillId="0" borderId="1" xfId="0" applyFont="1" applyBorder="1" applyAlignment="1">
      <alignment horizontal="center" vertical="top"/>
    </xf>
    <xf numFmtId="49" fontId="6" fillId="0" borderId="14" xfId="0" applyNumberFormat="1" applyFont="1" applyBorder="1" applyAlignment="1" applyProtection="1">
      <alignment horizontal="center" vertical="center"/>
      <protection locked="0"/>
    </xf>
    <xf numFmtId="2" fontId="9" fillId="0" borderId="14" xfId="0" applyNumberFormat="1" applyFont="1" applyBorder="1" applyAlignment="1">
      <alignment horizontal="center" vertical="center"/>
    </xf>
    <xf numFmtId="0" fontId="24" fillId="0" borderId="0" xfId="0" applyFont="1" applyProtection="1">
      <protection locked="0"/>
    </xf>
    <xf numFmtId="0" fontId="19" fillId="0" borderId="0" xfId="0" applyFont="1" applyAlignment="1" applyProtection="1">
      <alignment vertical="top" wrapText="1"/>
      <protection locked="0"/>
    </xf>
    <xf numFmtId="0" fontId="24" fillId="0" borderId="0" xfId="0" applyFont="1" applyAlignment="1" applyProtection="1">
      <alignment horizontal="center"/>
      <protection locked="0"/>
    </xf>
    <xf numFmtId="0" fontId="19" fillId="0" borderId="0" xfId="0" applyFont="1" applyAlignment="1" applyProtection="1">
      <alignment horizontal="left" vertical="top"/>
      <protection locked="0"/>
    </xf>
    <xf numFmtId="0" fontId="19" fillId="0" borderId="0" xfId="0" applyFont="1" applyAlignment="1" applyProtection="1">
      <alignment horizontal="center" vertical="top"/>
      <protection locked="0"/>
    </xf>
    <xf numFmtId="0" fontId="19" fillId="0" borderId="0" xfId="0" applyFont="1" applyAlignment="1" applyProtection="1">
      <alignment horizontal="left" vertical="center"/>
      <protection locked="0"/>
    </xf>
    <xf numFmtId="2" fontId="19" fillId="0" borderId="0" xfId="0" applyNumberFormat="1" applyFont="1" applyAlignment="1">
      <alignment horizontal="center" vertical="center"/>
    </xf>
    <xf numFmtId="2" fontId="19" fillId="0" borderId="30" xfId="0" applyNumberFormat="1" applyFont="1" applyBorder="1" applyAlignment="1" applyProtection="1">
      <alignment horizontal="center" vertical="center"/>
      <protection locked="0"/>
    </xf>
    <xf numFmtId="0" fontId="19" fillId="0" borderId="0" xfId="0" applyFont="1" applyAlignment="1">
      <alignment vertical="center"/>
    </xf>
    <xf numFmtId="167" fontId="21" fillId="0" borderId="0" xfId="2" applyNumberFormat="1" applyFont="1" applyFill="1" applyBorder="1" applyAlignment="1">
      <alignment horizontal="center"/>
    </xf>
    <xf numFmtId="2" fontId="6" fillId="0" borderId="3" xfId="0" applyNumberFormat="1" applyFont="1" applyBorder="1" applyAlignment="1" applyProtection="1">
      <alignment horizontal="center" vertical="center"/>
      <protection locked="0"/>
    </xf>
    <xf numFmtId="2" fontId="19" fillId="0" borderId="24" xfId="0" applyNumberFormat="1" applyFont="1" applyBorder="1" applyAlignment="1">
      <alignment horizontal="center" vertical="center"/>
    </xf>
    <xf numFmtId="20" fontId="6" fillId="0" borderId="1" xfId="0" applyNumberFormat="1" applyFont="1" applyBorder="1" applyAlignment="1">
      <alignment horizontal="center" vertical="center" wrapText="1"/>
    </xf>
    <xf numFmtId="0" fontId="13" fillId="0" borderId="0" xfId="0" applyFont="1" applyAlignment="1">
      <alignment vertical="center" wrapText="1"/>
    </xf>
    <xf numFmtId="0" fontId="25" fillId="0" borderId="0" xfId="0" applyFont="1" applyAlignment="1">
      <alignment vertical="center" wrapText="1"/>
    </xf>
    <xf numFmtId="0" fontId="5" fillId="12" borderId="1" xfId="0" applyFont="1" applyFill="1" applyBorder="1" applyAlignment="1">
      <alignment horizontal="center" vertical="center" wrapText="1"/>
    </xf>
    <xf numFmtId="0" fontId="25" fillId="12" borderId="1" xfId="0" applyFont="1" applyFill="1" applyBorder="1" applyAlignment="1">
      <alignment horizontal="left" vertical="center" wrapText="1"/>
    </xf>
    <xf numFmtId="2" fontId="5" fillId="12" borderId="1" xfId="0" applyNumberFormat="1" applyFont="1" applyFill="1" applyBorder="1" applyAlignment="1">
      <alignment horizontal="center" vertical="center" wrapText="1"/>
    </xf>
    <xf numFmtId="0" fontId="25" fillId="0" borderId="0" xfId="0" applyFont="1" applyAlignment="1">
      <alignment horizontal="center" vertical="center" wrapText="1"/>
    </xf>
    <xf numFmtId="167" fontId="25" fillId="0" borderId="0" xfId="3" applyNumberFormat="1" applyFont="1" applyAlignment="1">
      <alignment horizontal="center" vertical="center" wrapText="1"/>
    </xf>
    <xf numFmtId="0" fontId="25" fillId="12" borderId="1" xfId="0" applyFont="1" applyFill="1" applyBorder="1" applyAlignment="1">
      <alignment vertical="center" wrapText="1"/>
    </xf>
    <xf numFmtId="0" fontId="26" fillId="12" borderId="1" xfId="0" applyFont="1" applyFill="1" applyBorder="1" applyAlignment="1">
      <alignment horizontal="left" vertical="center" wrapText="1"/>
    </xf>
    <xf numFmtId="0" fontId="13" fillId="12" borderId="1" xfId="0" applyFont="1" applyFill="1" applyBorder="1" applyAlignment="1">
      <alignment vertical="center" wrapText="1"/>
    </xf>
    <xf numFmtId="0" fontId="13" fillId="12" borderId="1"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25" fillId="13" borderId="1" xfId="0" applyFont="1" applyFill="1" applyBorder="1" applyAlignment="1">
      <alignment vertical="center" wrapText="1"/>
    </xf>
    <xf numFmtId="0" fontId="26" fillId="13" borderId="1" xfId="0" applyFont="1" applyFill="1" applyBorder="1" applyAlignment="1">
      <alignment horizontal="left" vertical="center" wrapText="1"/>
    </xf>
    <xf numFmtId="0" fontId="26" fillId="13" borderId="1" xfId="0" applyFont="1" applyFill="1" applyBorder="1" applyAlignment="1">
      <alignment horizontal="center" vertical="center" wrapText="1"/>
    </xf>
    <xf numFmtId="0" fontId="13" fillId="13" borderId="1" xfId="0" applyFont="1" applyFill="1" applyBorder="1" applyAlignment="1">
      <alignment vertical="center" wrapText="1"/>
    </xf>
    <xf numFmtId="0" fontId="13" fillId="13" borderId="1" xfId="0" applyFont="1" applyFill="1" applyBorder="1" applyAlignment="1">
      <alignment horizontal="center" vertical="center" wrapText="1"/>
    </xf>
    <xf numFmtId="2" fontId="5" fillId="13" borderId="1" xfId="0" applyNumberFormat="1" applyFont="1" applyFill="1" applyBorder="1" applyAlignment="1">
      <alignment horizontal="center" vertical="center" wrapText="1"/>
    </xf>
    <xf numFmtId="0" fontId="25" fillId="13" borderId="1" xfId="0" applyFont="1" applyFill="1" applyBorder="1" applyAlignment="1">
      <alignment horizontal="left" vertical="center" wrapText="1"/>
    </xf>
    <xf numFmtId="0" fontId="5" fillId="14" borderId="1" xfId="0" applyFont="1" applyFill="1" applyBorder="1" applyAlignment="1">
      <alignment horizontal="center" vertical="center" wrapText="1"/>
    </xf>
    <xf numFmtId="0" fontId="25" fillId="14" borderId="1" xfId="0" applyFont="1" applyFill="1" applyBorder="1" applyAlignment="1">
      <alignment vertical="center" wrapText="1"/>
    </xf>
    <xf numFmtId="0" fontId="25" fillId="14" borderId="1" xfId="0" applyFont="1" applyFill="1" applyBorder="1" applyAlignment="1">
      <alignment horizontal="left" vertical="center" wrapText="1"/>
    </xf>
    <xf numFmtId="0" fontId="5" fillId="0" borderId="0" xfId="0" applyFont="1" applyAlignment="1">
      <alignment horizontal="center" vertical="center" wrapText="1"/>
    </xf>
    <xf numFmtId="0" fontId="10" fillId="0" borderId="0" xfId="0" applyFont="1" applyAlignment="1">
      <alignment horizontal="center" vertical="center" wrapText="1"/>
    </xf>
    <xf numFmtId="0" fontId="13" fillId="10" borderId="0" xfId="0" applyFont="1" applyFill="1" applyAlignment="1">
      <alignment horizontal="center" vertical="center" wrapText="1"/>
    </xf>
    <xf numFmtId="0" fontId="13" fillId="0" borderId="0" xfId="0" applyFont="1" applyAlignment="1">
      <alignment horizontal="center" vertical="center" wrapText="1"/>
    </xf>
    <xf numFmtId="2" fontId="13" fillId="10" borderId="0" xfId="0" applyNumberFormat="1" applyFont="1" applyFill="1" applyAlignment="1">
      <alignment horizontal="center" vertical="center" wrapText="1"/>
    </xf>
    <xf numFmtId="0" fontId="13" fillId="0" borderId="0" xfId="0" quotePrefix="1" applyFont="1" applyAlignment="1">
      <alignment vertical="center" wrapText="1"/>
    </xf>
    <xf numFmtId="0" fontId="5" fillId="12" borderId="3" xfId="0" applyFont="1" applyFill="1" applyBorder="1" applyAlignment="1">
      <alignment horizontal="center" vertical="center" wrapText="1"/>
    </xf>
    <xf numFmtId="0" fontId="6" fillId="0" borderId="25" xfId="0" applyFont="1" applyBorder="1" applyAlignment="1">
      <alignment vertical="center"/>
    </xf>
    <xf numFmtId="0" fontId="6" fillId="0" borderId="0" xfId="0" applyFont="1" applyAlignment="1">
      <alignment vertical="center"/>
    </xf>
    <xf numFmtId="0" fontId="6" fillId="0" borderId="0" xfId="0" applyFont="1"/>
    <xf numFmtId="0" fontId="9" fillId="4" borderId="1" xfId="0" applyFont="1" applyFill="1" applyBorder="1" applyAlignment="1">
      <alignment horizontal="center" vertical="center"/>
    </xf>
    <xf numFmtId="2" fontId="12" fillId="13" borderId="13" xfId="0" applyNumberFormat="1" applyFont="1" applyFill="1" applyBorder="1" applyAlignment="1">
      <alignment horizontal="center" vertical="center"/>
    </xf>
    <xf numFmtId="0" fontId="16" fillId="0" borderId="0" xfId="0" applyFont="1"/>
    <xf numFmtId="0" fontId="16" fillId="0" borderId="1" xfId="0" applyFont="1" applyBorder="1" applyAlignment="1">
      <alignment horizontal="center" vertical="center"/>
    </xf>
    <xf numFmtId="0" fontId="16" fillId="0" borderId="1" xfId="0" applyFont="1" applyBorder="1"/>
    <xf numFmtId="0" fontId="13" fillId="0" borderId="1" xfId="0" applyFont="1" applyBorder="1" applyAlignment="1" applyProtection="1">
      <alignment horizontal="center" vertical="center" wrapText="1"/>
      <protection locked="0"/>
    </xf>
    <xf numFmtId="0" fontId="16" fillId="0" borderId="0" xfId="0" applyFont="1" applyAlignment="1">
      <alignment vertical="center"/>
    </xf>
    <xf numFmtId="0" fontId="24" fillId="0" borderId="1" xfId="0" applyFont="1" applyBorder="1" applyAlignment="1" applyProtection="1">
      <alignment horizontal="center" vertical="center"/>
      <protection locked="0"/>
    </xf>
    <xf numFmtId="0" fontId="16" fillId="0" borderId="1" xfId="0" applyFont="1" applyBorder="1" applyAlignment="1">
      <alignment horizontal="center" vertical="top"/>
    </xf>
    <xf numFmtId="165" fontId="16" fillId="0" borderId="1" xfId="3" applyFont="1" applyBorder="1" applyAlignment="1">
      <alignment vertical="center"/>
    </xf>
    <xf numFmtId="0" fontId="16" fillId="13" borderId="1" xfId="0" applyFont="1" applyFill="1" applyBorder="1" applyAlignment="1">
      <alignment horizontal="center" vertical="center"/>
    </xf>
    <xf numFmtId="0" fontId="16" fillId="13" borderId="1" xfId="0" applyFont="1" applyFill="1" applyBorder="1" applyAlignment="1">
      <alignment horizontal="center" vertical="center" wrapText="1"/>
    </xf>
    <xf numFmtId="2" fontId="16" fillId="0" borderId="1" xfId="0" applyNumberFormat="1" applyFont="1" applyBorder="1" applyAlignment="1">
      <alignment horizontal="center" vertical="center"/>
    </xf>
    <xf numFmtId="0" fontId="16" fillId="15" borderId="1" xfId="0" applyFont="1" applyFill="1" applyBorder="1" applyAlignment="1">
      <alignment horizontal="center" vertical="center"/>
    </xf>
    <xf numFmtId="0" fontId="27" fillId="0" borderId="0" xfId="0" applyFont="1"/>
    <xf numFmtId="0" fontId="19" fillId="0" borderId="0" xfId="0" applyFont="1" applyAlignment="1" applyProtection="1">
      <alignment vertical="center"/>
      <protection locked="0"/>
    </xf>
    <xf numFmtId="0" fontId="6" fillId="0" borderId="0" xfId="0" applyFont="1" applyAlignment="1">
      <alignment vertical="top" wrapText="1"/>
    </xf>
    <xf numFmtId="0" fontId="6" fillId="0" borderId="0" xfId="0" applyFont="1" applyAlignment="1" applyProtection="1">
      <alignment vertical="center" wrapText="1"/>
      <protection locked="0"/>
    </xf>
    <xf numFmtId="0" fontId="6" fillId="0" borderId="0" xfId="0" applyFont="1" applyAlignment="1">
      <alignment vertical="center" wrapText="1"/>
    </xf>
    <xf numFmtId="49" fontId="6" fillId="0" borderId="1" xfId="0" applyNumberFormat="1" applyFont="1" applyBorder="1" applyAlignment="1" applyProtection="1">
      <alignment horizontal="center" vertical="center"/>
      <protection locked="0"/>
    </xf>
    <xf numFmtId="49" fontId="19" fillId="0" borderId="33" xfId="0" quotePrefix="1" applyNumberFormat="1" applyFont="1" applyBorder="1" applyAlignment="1">
      <alignment horizontal="center" vertical="center" wrapText="1"/>
    </xf>
    <xf numFmtId="49" fontId="25" fillId="12" borderId="1" xfId="0" applyNumberFormat="1" applyFont="1" applyFill="1" applyBorder="1" applyAlignment="1">
      <alignment horizontal="center" vertical="center" wrapText="1"/>
    </xf>
    <xf numFmtId="49" fontId="25" fillId="13" borderId="1" xfId="0" applyNumberFormat="1" applyFont="1" applyFill="1" applyBorder="1" applyAlignment="1">
      <alignment horizontal="center" vertical="center" wrapText="1"/>
    </xf>
    <xf numFmtId="49" fontId="25" fillId="14" borderId="1" xfId="0" applyNumberFormat="1" applyFont="1" applyFill="1" applyBorder="1" applyAlignment="1">
      <alignment horizontal="center" vertical="center" wrapText="1"/>
    </xf>
    <xf numFmtId="164" fontId="29" fillId="18" borderId="12" xfId="2" applyFont="1" applyFill="1" applyBorder="1" applyAlignment="1" applyProtection="1">
      <alignment vertical="center"/>
    </xf>
    <xf numFmtId="2" fontId="29" fillId="18" borderId="1" xfId="0" applyNumberFormat="1" applyFont="1" applyFill="1" applyBorder="1" applyAlignment="1">
      <alignment horizontal="center" vertical="center"/>
    </xf>
    <xf numFmtId="164" fontId="26" fillId="18" borderId="12" xfId="2" applyFont="1" applyFill="1" applyBorder="1" applyAlignment="1" applyProtection="1">
      <alignment vertical="center" wrapText="1"/>
      <protection locked="0"/>
    </xf>
    <xf numFmtId="0" fontId="26" fillId="18" borderId="1" xfId="0" applyFont="1" applyFill="1" applyBorder="1" applyAlignment="1" applyProtection="1">
      <alignment horizontal="center" vertical="center" wrapText="1"/>
      <protection locked="0"/>
    </xf>
    <xf numFmtId="164" fontId="29" fillId="18" borderId="1" xfId="2" applyFont="1" applyFill="1" applyBorder="1" applyAlignment="1" applyProtection="1">
      <alignment horizontal="left" vertical="center"/>
    </xf>
    <xf numFmtId="0" fontId="29" fillId="18" borderId="1" xfId="0" applyFont="1" applyFill="1" applyBorder="1" applyAlignment="1">
      <alignment horizontal="center" vertical="center"/>
    </xf>
    <xf numFmtId="0" fontId="30" fillId="0" borderId="0" xfId="0" applyFont="1" applyAlignment="1">
      <alignment horizontal="center"/>
    </xf>
    <xf numFmtId="165" fontId="29" fillId="19" borderId="1" xfId="0" applyNumberFormat="1" applyFont="1" applyFill="1" applyBorder="1" applyAlignment="1">
      <alignment vertical="center"/>
    </xf>
    <xf numFmtId="0" fontId="29" fillId="19" borderId="1" xfId="0" applyFont="1" applyFill="1" applyBorder="1" applyAlignment="1">
      <alignment horizontal="center" vertical="center"/>
    </xf>
    <xf numFmtId="20" fontId="13" fillId="0" borderId="0" xfId="0" quotePrefix="1" applyNumberFormat="1" applyFont="1" applyAlignment="1">
      <alignment horizontal="center" vertical="center" wrapText="1"/>
    </xf>
    <xf numFmtId="0" fontId="13" fillId="0" borderId="0" xfId="0" quotePrefix="1" applyFont="1" applyAlignment="1">
      <alignment horizontal="center" vertical="center" wrapText="1"/>
    </xf>
    <xf numFmtId="0" fontId="7" fillId="0" borderId="1" xfId="0" applyFont="1" applyBorder="1" applyAlignment="1">
      <alignment horizontal="left" vertical="top" wrapText="1"/>
    </xf>
    <xf numFmtId="0" fontId="7" fillId="0" borderId="1" xfId="0" applyFont="1" applyBorder="1" applyAlignment="1">
      <alignment horizontal="left" vertical="center" wrapText="1"/>
    </xf>
    <xf numFmtId="0" fontId="7" fillId="0" borderId="1" xfId="0" applyFont="1" applyBorder="1" applyAlignment="1">
      <alignment vertical="top" wrapText="1"/>
    </xf>
    <xf numFmtId="0" fontId="6" fillId="0" borderId="1" xfId="0" applyFont="1" applyBorder="1" applyAlignment="1">
      <alignment vertical="top" wrapText="1"/>
    </xf>
    <xf numFmtId="0" fontId="6" fillId="0" borderId="1" xfId="0" applyFont="1" applyBorder="1" applyAlignment="1">
      <alignment vertical="center" wrapText="1"/>
    </xf>
    <xf numFmtId="0" fontId="6" fillId="0" borderId="1" xfId="0" applyFont="1" applyBorder="1" applyAlignment="1" applyProtection="1">
      <alignment vertical="top" wrapText="1"/>
      <protection locked="0"/>
    </xf>
    <xf numFmtId="0" fontId="6" fillId="0" borderId="2" xfId="0" applyFont="1" applyBorder="1" applyAlignment="1">
      <alignment vertical="top" wrapText="1"/>
    </xf>
    <xf numFmtId="0" fontId="6" fillId="0" borderId="20" xfId="0" applyFont="1" applyBorder="1" applyAlignment="1">
      <alignment vertical="top" wrapText="1"/>
    </xf>
    <xf numFmtId="0" fontId="6" fillId="0" borderId="12" xfId="0" applyFont="1" applyBorder="1" applyAlignment="1">
      <alignment vertical="center" wrapText="1"/>
    </xf>
    <xf numFmtId="0" fontId="9" fillId="0" borderId="12" xfId="0" applyFont="1" applyBorder="1" applyAlignment="1">
      <alignment horizontal="center" vertical="center" wrapText="1"/>
    </xf>
    <xf numFmtId="0" fontId="9" fillId="0" borderId="0" xfId="0" applyFont="1" applyAlignment="1">
      <alignment horizontal="center" vertical="center" wrapText="1"/>
    </xf>
    <xf numFmtId="0" fontId="6" fillId="0" borderId="0" xfId="0" applyFont="1" applyAlignment="1">
      <alignment horizontal="center" vertical="center" wrapText="1"/>
    </xf>
    <xf numFmtId="0" fontId="6" fillId="0" borderId="3" xfId="0" applyFont="1" applyBorder="1" applyAlignment="1">
      <alignment vertical="top" wrapText="1"/>
    </xf>
    <xf numFmtId="0" fontId="7" fillId="0" borderId="1" xfId="0" applyFont="1" applyBorder="1" applyAlignment="1">
      <alignment vertical="center" wrapText="1"/>
    </xf>
    <xf numFmtId="167" fontId="21" fillId="9" borderId="1" xfId="2" applyNumberFormat="1" applyFont="1" applyFill="1" applyBorder="1" applyAlignment="1">
      <alignment horizontal="center" vertical="center"/>
    </xf>
    <xf numFmtId="0" fontId="13" fillId="0" borderId="1" xfId="0" applyFont="1" applyBorder="1" applyAlignment="1">
      <alignment horizontal="center" vertical="center"/>
    </xf>
    <xf numFmtId="49" fontId="6" fillId="0" borderId="0" xfId="0" applyNumberFormat="1" applyFont="1" applyAlignment="1" applyProtection="1">
      <alignment horizontal="center" vertical="center"/>
      <protection locked="0"/>
    </xf>
    <xf numFmtId="0" fontId="9" fillId="0" borderId="5" xfId="0" applyFont="1" applyBorder="1" applyAlignment="1" applyProtection="1">
      <alignment horizontal="center" vertical="center"/>
      <protection locked="0"/>
    </xf>
    <xf numFmtId="2" fontId="9" fillId="0" borderId="5" xfId="0" applyNumberFormat="1" applyFont="1" applyBorder="1" applyAlignment="1">
      <alignment horizontal="center" vertical="center"/>
    </xf>
    <xf numFmtId="2" fontId="9" fillId="0" borderId="0" xfId="0" applyNumberFormat="1" applyFont="1" applyAlignment="1">
      <alignment horizontal="center" vertical="center"/>
    </xf>
    <xf numFmtId="2" fontId="5" fillId="14" borderId="1"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top" wrapText="1"/>
    </xf>
    <xf numFmtId="2" fontId="13" fillId="12" borderId="3" xfId="0" applyNumberFormat="1" applyFont="1" applyFill="1" applyBorder="1" applyAlignment="1">
      <alignment horizontal="center" vertical="center" wrapText="1"/>
    </xf>
    <xf numFmtId="0" fontId="25" fillId="12" borderId="3" xfId="0" applyFont="1" applyFill="1" applyBorder="1" applyAlignment="1">
      <alignment horizontal="left" vertical="center" wrapText="1"/>
    </xf>
    <xf numFmtId="2" fontId="13" fillId="14" borderId="1" xfId="0" applyNumberFormat="1" applyFont="1" applyFill="1" applyBorder="1" applyAlignment="1">
      <alignment horizontal="center" vertical="center" wrapText="1"/>
    </xf>
    <xf numFmtId="2" fontId="13" fillId="13" borderId="1" xfId="0" applyNumberFormat="1" applyFont="1" applyFill="1" applyBorder="1" applyAlignment="1">
      <alignment horizontal="center" vertical="center" wrapText="1"/>
    </xf>
    <xf numFmtId="2" fontId="13" fillId="14" borderId="2" xfId="0" applyNumberFormat="1" applyFont="1" applyFill="1" applyBorder="1" applyAlignment="1">
      <alignment horizontal="center" vertical="center" wrapText="1"/>
    </xf>
    <xf numFmtId="0" fontId="26" fillId="14" borderId="2" xfId="0" applyFont="1" applyFill="1" applyBorder="1" applyAlignment="1">
      <alignment horizontal="center" vertical="center" wrapText="1"/>
    </xf>
    <xf numFmtId="0" fontId="26" fillId="14" borderId="3" xfId="0" applyFont="1" applyFill="1" applyBorder="1" applyAlignment="1">
      <alignment horizontal="center" vertical="center" wrapText="1"/>
    </xf>
    <xf numFmtId="2" fontId="13" fillId="12" borderId="1" xfId="0" applyNumberFormat="1"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left" vertical="center" wrapText="1"/>
    </xf>
    <xf numFmtId="2" fontId="5" fillId="12" borderId="3" xfId="0" applyNumberFormat="1" applyFont="1" applyFill="1" applyBorder="1" applyAlignment="1">
      <alignment horizontal="center" vertical="center" wrapText="1"/>
    </xf>
    <xf numFmtId="0" fontId="26" fillId="12" borderId="1" xfId="0" applyFont="1" applyFill="1" applyBorder="1" applyAlignment="1">
      <alignment horizontal="center" vertical="center" wrapText="1"/>
    </xf>
    <xf numFmtId="2" fontId="13" fillId="0" borderId="0" xfId="0" applyNumberFormat="1" applyFont="1" applyAlignment="1">
      <alignment horizontal="center" vertical="center" wrapText="1"/>
    </xf>
    <xf numFmtId="0" fontId="6" fillId="0" borderId="4" xfId="0" applyFont="1" applyBorder="1" applyAlignment="1">
      <alignment vertical="top" wrapText="1"/>
    </xf>
    <xf numFmtId="49" fontId="2" fillId="0" borderId="20" xfId="0" quotePrefix="1" applyNumberFormat="1" applyFont="1" applyBorder="1" applyAlignment="1">
      <alignment horizontal="center" vertical="top"/>
    </xf>
    <xf numFmtId="0" fontId="6" fillId="0" borderId="13" xfId="0" applyFont="1" applyBorder="1" applyAlignment="1">
      <alignment vertical="center" wrapText="1"/>
    </xf>
    <xf numFmtId="0" fontId="6" fillId="0" borderId="5" xfId="0" applyFont="1" applyBorder="1" applyAlignment="1">
      <alignment horizontal="left" vertical="center" wrapText="1"/>
    </xf>
    <xf numFmtId="0" fontId="6" fillId="0" borderId="8" xfId="0" applyFont="1" applyBorder="1" applyAlignment="1">
      <alignment horizontal="left" vertical="center" wrapText="1"/>
    </xf>
    <xf numFmtId="0" fontId="6" fillId="0" borderId="14" xfId="0" applyFont="1" applyBorder="1" applyAlignment="1">
      <alignment vertical="center" wrapText="1"/>
    </xf>
    <xf numFmtId="0" fontId="6" fillId="0" borderId="8" xfId="0" applyFont="1" applyBorder="1" applyAlignment="1">
      <alignment horizontal="center" vertical="center" wrapText="1"/>
    </xf>
    <xf numFmtId="49" fontId="2" fillId="0" borderId="2" xfId="0" quotePrefix="1" applyNumberFormat="1" applyFont="1" applyBorder="1" applyAlignment="1">
      <alignment horizontal="center" vertical="center"/>
    </xf>
    <xf numFmtId="49" fontId="6" fillId="0" borderId="20" xfId="0" applyNumberFormat="1" applyFont="1" applyBorder="1" applyAlignment="1" applyProtection="1">
      <alignment horizontal="center" vertical="top"/>
      <protection locked="0"/>
    </xf>
    <xf numFmtId="2" fontId="6" fillId="0" borderId="2" xfId="0" applyNumberFormat="1" applyFont="1" applyBorder="1" applyAlignment="1" applyProtection="1">
      <alignment vertical="center"/>
      <protection locked="0"/>
    </xf>
    <xf numFmtId="0" fontId="7" fillId="0" borderId="1" xfId="0" applyFont="1" applyBorder="1" applyAlignment="1">
      <alignment horizontal="left" wrapText="1"/>
    </xf>
    <xf numFmtId="0" fontId="6" fillId="2" borderId="0" xfId="0" applyFont="1" applyFill="1" applyAlignment="1" applyProtection="1">
      <alignment horizontal="left" vertical="top" wrapText="1"/>
      <protection locked="0"/>
    </xf>
    <xf numFmtId="2" fontId="2" fillId="0" borderId="1" xfId="0" applyNumberFormat="1" applyFont="1" applyBorder="1" applyAlignment="1" applyProtection="1">
      <alignment horizontal="center" vertical="center"/>
      <protection locked="0"/>
    </xf>
    <xf numFmtId="2" fontId="21" fillId="16" borderId="1" xfId="0" applyNumberFormat="1" applyFont="1" applyFill="1" applyBorder="1" applyAlignment="1" applyProtection="1">
      <alignment horizontal="center" vertical="center"/>
      <protection locked="0"/>
    </xf>
    <xf numFmtId="2" fontId="9" fillId="17" borderId="1" xfId="0" applyNumberFormat="1" applyFont="1" applyFill="1" applyBorder="1" applyAlignment="1" applyProtection="1">
      <alignment horizontal="center" vertical="center"/>
      <protection locked="0"/>
    </xf>
    <xf numFmtId="167" fontId="21" fillId="17" borderId="1" xfId="3" applyNumberFormat="1" applyFont="1" applyFill="1" applyBorder="1" applyAlignment="1" applyProtection="1">
      <alignment horizontal="center" vertical="center"/>
      <protection locked="0"/>
    </xf>
    <xf numFmtId="2" fontId="16" fillId="15" borderId="1" xfId="0" applyNumberFormat="1" applyFont="1" applyFill="1" applyBorder="1" applyAlignment="1">
      <alignment horizontal="center" vertical="center"/>
    </xf>
    <xf numFmtId="0" fontId="6" fillId="0" borderId="22" xfId="0" applyFont="1" applyBorder="1" applyAlignment="1">
      <alignment vertical="center" wrapText="1"/>
    </xf>
    <xf numFmtId="0" fontId="9" fillId="3" borderId="5" xfId="0" applyFont="1" applyFill="1" applyBorder="1" applyAlignment="1">
      <alignment vertical="center"/>
    </xf>
    <xf numFmtId="0" fontId="6" fillId="0" borderId="21" xfId="0" applyFont="1" applyBorder="1" applyAlignment="1" applyProtection="1">
      <alignment horizontal="center" vertical="center"/>
      <protection locked="0"/>
    </xf>
    <xf numFmtId="0" fontId="30" fillId="0" borderId="0" xfId="0" applyFont="1" applyAlignment="1">
      <alignment vertical="center"/>
    </xf>
    <xf numFmtId="0" fontId="12" fillId="0" borderId="0" xfId="0" applyFont="1" applyAlignment="1">
      <alignment vertical="center"/>
    </xf>
    <xf numFmtId="0" fontId="2" fillId="0" borderId="0" xfId="0" applyFont="1" applyAlignment="1" applyProtection="1">
      <alignment horizontal="center" vertical="center"/>
      <protection locked="0"/>
    </xf>
    <xf numFmtId="2" fontId="21" fillId="16" borderId="26" xfId="0" applyNumberFormat="1" applyFont="1" applyFill="1" applyBorder="1" applyAlignment="1" applyProtection="1">
      <alignment horizontal="center" vertical="center"/>
      <protection locked="0"/>
    </xf>
    <xf numFmtId="0" fontId="5" fillId="12" borderId="2" xfId="0" applyFont="1" applyFill="1" applyBorder="1" applyAlignment="1">
      <alignment horizontal="center" vertical="center" wrapText="1"/>
    </xf>
    <xf numFmtId="49" fontId="25" fillId="12" borderId="1" xfId="0" applyNumberFormat="1" applyFont="1" applyFill="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center" vertical="top" wrapText="1"/>
    </xf>
    <xf numFmtId="0" fontId="6" fillId="0" borderId="13" xfId="0" applyFont="1" applyBorder="1" applyAlignment="1">
      <alignment horizontal="center" vertical="top"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3" xfId="0" applyFont="1" applyBorder="1" applyAlignment="1">
      <alignment horizontal="left" vertical="center" wrapText="1"/>
    </xf>
    <xf numFmtId="0" fontId="9" fillId="0" borderId="2" xfId="0" applyFont="1" applyBorder="1" applyAlignment="1">
      <alignment horizontal="left" vertical="center" wrapText="1"/>
    </xf>
    <xf numFmtId="0" fontId="9" fillId="0" borderId="20" xfId="0" applyFont="1" applyBorder="1" applyAlignment="1">
      <alignment horizontal="left" vertical="center" wrapText="1"/>
    </xf>
    <xf numFmtId="0" fontId="9" fillId="0" borderId="3" xfId="0" applyFont="1" applyBorder="1" applyAlignment="1">
      <alignment horizontal="left" vertic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center" vertical="top"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6" fillId="0" borderId="9" xfId="0" applyFont="1" applyBorder="1" applyAlignment="1">
      <alignment horizontal="center" vertical="top" wrapText="1"/>
    </xf>
    <xf numFmtId="0" fontId="6" fillId="0" borderId="14" xfId="0" applyFont="1" applyBorder="1" applyAlignment="1">
      <alignment horizontal="center" vertical="center" wrapText="1"/>
    </xf>
    <xf numFmtId="0" fontId="6" fillId="0" borderId="2"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9" fillId="0" borderId="1" xfId="0" applyFont="1" applyBorder="1" applyAlignment="1">
      <alignment horizontal="center" vertical="center" wrapText="1"/>
    </xf>
    <xf numFmtId="0" fontId="6" fillId="0" borderId="6" xfId="0" applyFont="1" applyBorder="1" applyAlignment="1">
      <alignment horizontal="left" vertical="center" wrapText="1"/>
    </xf>
    <xf numFmtId="0" fontId="6" fillId="0" borderId="9" xfId="0"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6" fillId="0" borderId="4" xfId="0" applyFont="1" applyBorder="1" applyAlignment="1">
      <alignment horizontal="left" vertical="top" wrapText="1"/>
    </xf>
    <xf numFmtId="0" fontId="6" fillId="0" borderId="7" xfId="0" applyFont="1" applyBorder="1" applyAlignment="1">
      <alignment horizontal="left" vertical="top" wrapText="1"/>
    </xf>
    <xf numFmtId="0" fontId="6" fillId="0" borderId="20" xfId="0" applyFont="1" applyBorder="1" applyAlignment="1">
      <alignment horizontal="left" vertical="top" wrapText="1"/>
    </xf>
    <xf numFmtId="0" fontId="6" fillId="0" borderId="22" xfId="0" applyFont="1" applyBorder="1" applyAlignment="1">
      <alignment horizontal="left" vertical="top" wrapText="1"/>
    </xf>
    <xf numFmtId="0" fontId="6" fillId="0" borderId="6" xfId="0" applyFont="1" applyBorder="1" applyAlignment="1">
      <alignment horizontal="left" vertical="top" wrapText="1"/>
    </xf>
    <xf numFmtId="0" fontId="6" fillId="0" borderId="9" xfId="0" applyFont="1" applyBorder="1" applyAlignment="1">
      <alignment horizontal="left" vertical="top" wrapText="1"/>
    </xf>
    <xf numFmtId="0" fontId="6" fillId="0" borderId="6"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22"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2" borderId="1" xfId="0" applyFont="1" applyFill="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22"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6" fillId="19" borderId="12" xfId="0" applyFont="1" applyFill="1" applyBorder="1" applyAlignment="1" applyProtection="1">
      <alignment vertical="center" wrapText="1"/>
      <protection locked="0"/>
    </xf>
    <xf numFmtId="0" fontId="6" fillId="19" borderId="13" xfId="0" applyFont="1" applyFill="1" applyBorder="1" applyAlignment="1" applyProtection="1">
      <alignment vertical="center" wrapText="1"/>
      <protection locked="0"/>
    </xf>
    <xf numFmtId="0" fontId="8" fillId="0" borderId="1" xfId="0" applyFont="1" applyBorder="1" applyAlignment="1">
      <alignment horizontal="center" vertical="center"/>
    </xf>
    <xf numFmtId="0" fontId="6" fillId="0" borderId="13"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2" borderId="4" xfId="0" applyFont="1" applyFill="1" applyBorder="1" applyAlignment="1" applyProtection="1">
      <alignment horizontal="center" vertical="top" wrapText="1"/>
      <protection locked="0"/>
    </xf>
    <xf numFmtId="0" fontId="6" fillId="2" borderId="5" xfId="0" applyFont="1" applyFill="1" applyBorder="1" applyAlignment="1" applyProtection="1">
      <alignment horizontal="center" vertical="top" wrapText="1"/>
      <protection locked="0"/>
    </xf>
    <xf numFmtId="0" fontId="6" fillId="2" borderId="6" xfId="0" applyFont="1" applyFill="1" applyBorder="1" applyAlignment="1" applyProtection="1">
      <alignment horizontal="center" vertical="top" wrapText="1"/>
      <protection locked="0"/>
    </xf>
    <xf numFmtId="0" fontId="6" fillId="2" borderId="7" xfId="0" applyFont="1" applyFill="1" applyBorder="1" applyAlignment="1" applyProtection="1">
      <alignment horizontal="center" vertical="top" wrapText="1"/>
      <protection locked="0"/>
    </xf>
    <xf numFmtId="0" fontId="6" fillId="2" borderId="8" xfId="0" applyFont="1" applyFill="1" applyBorder="1" applyAlignment="1" applyProtection="1">
      <alignment horizontal="center" vertical="top" wrapText="1"/>
      <protection locked="0"/>
    </xf>
    <xf numFmtId="0" fontId="6" fillId="2" borderId="9" xfId="0" applyFont="1" applyFill="1" applyBorder="1" applyAlignment="1" applyProtection="1">
      <alignment horizontal="center" vertical="top" wrapText="1"/>
      <protection locked="0"/>
    </xf>
    <xf numFmtId="0" fontId="6" fillId="2" borderId="4" xfId="0"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6" fillId="0" borderId="12" xfId="0" applyFont="1" applyBorder="1" applyAlignment="1" applyProtection="1">
      <alignment horizontal="left" vertical="center" wrapText="1"/>
      <protection locked="0"/>
    </xf>
    <xf numFmtId="0" fontId="6" fillId="2" borderId="12" xfId="0" applyFont="1" applyFill="1" applyBorder="1" applyAlignment="1" applyProtection="1">
      <alignment horizontal="left" vertical="top" wrapText="1"/>
      <protection locked="0"/>
    </xf>
    <xf numFmtId="0" fontId="6" fillId="2" borderId="14" xfId="0" applyFont="1" applyFill="1" applyBorder="1" applyAlignment="1" applyProtection="1">
      <alignment horizontal="left" vertical="top" wrapText="1"/>
      <protection locked="0"/>
    </xf>
    <xf numFmtId="0" fontId="6" fillId="2" borderId="13" xfId="0" applyFont="1" applyFill="1" applyBorder="1" applyAlignment="1" applyProtection="1">
      <alignment horizontal="left" vertical="top" wrapText="1"/>
      <protection locked="0"/>
    </xf>
    <xf numFmtId="0" fontId="6" fillId="0" borderId="4"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2" fontId="2" fillId="7" borderId="2" xfId="0" applyNumberFormat="1" applyFont="1" applyFill="1" applyBorder="1" applyAlignment="1" applyProtection="1">
      <alignment horizontal="center" vertical="center"/>
      <protection locked="0"/>
    </xf>
    <xf numFmtId="2" fontId="2" fillId="7" borderId="3" xfId="0"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6"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7" fillId="2" borderId="8" xfId="0" applyFont="1" applyFill="1" applyBorder="1" applyAlignment="1" applyProtection="1">
      <alignment horizontal="left" vertical="top" wrapText="1"/>
      <protection locked="0"/>
    </xf>
    <xf numFmtId="0" fontId="7" fillId="2" borderId="9" xfId="0" applyFont="1" applyFill="1" applyBorder="1" applyAlignment="1" applyProtection="1">
      <alignment horizontal="left" vertical="top" wrapText="1"/>
      <protection locked="0"/>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6" fillId="2" borderId="10" xfId="0" applyFont="1" applyFill="1" applyBorder="1" applyAlignment="1" applyProtection="1">
      <alignment horizontal="left" vertical="top" wrapText="1"/>
      <protection locked="0"/>
    </xf>
    <xf numFmtId="0" fontId="6" fillId="2" borderId="11"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9" xfId="0" applyFont="1" applyFill="1" applyBorder="1" applyAlignment="1" applyProtection="1">
      <alignment horizontal="left" vertical="top" wrapText="1"/>
      <protection locked="0"/>
    </xf>
    <xf numFmtId="0" fontId="6" fillId="2" borderId="15" xfId="0" applyFont="1" applyFill="1" applyBorder="1" applyAlignment="1" applyProtection="1">
      <alignment horizontal="left" vertical="top" wrapText="1"/>
      <protection locked="0"/>
    </xf>
    <xf numFmtId="0" fontId="6" fillId="2" borderId="16" xfId="0" applyFont="1" applyFill="1" applyBorder="1" applyAlignment="1" applyProtection="1">
      <alignment horizontal="left" vertical="top" wrapText="1"/>
      <protection locked="0"/>
    </xf>
    <xf numFmtId="0" fontId="7" fillId="0" borderId="1" xfId="0" applyFont="1" applyBorder="1" applyAlignment="1">
      <alignment horizontal="lef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7" fillId="0" borderId="9" xfId="0" applyFont="1" applyBorder="1" applyAlignment="1">
      <alignment horizontal="left" vertical="center"/>
    </xf>
    <xf numFmtId="0" fontId="6" fillId="20" borderId="12" xfId="0" applyFont="1" applyFill="1" applyBorder="1" applyAlignment="1" applyProtection="1">
      <alignment horizontal="left" vertical="center" wrapText="1"/>
      <protection locked="0"/>
    </xf>
    <xf numFmtId="0" fontId="6" fillId="20" borderId="13" xfId="0" applyFont="1" applyFill="1" applyBorder="1" applyAlignment="1" applyProtection="1">
      <alignment horizontal="left" vertical="center" wrapText="1"/>
      <protection locked="0"/>
    </xf>
    <xf numFmtId="0" fontId="19" fillId="21" borderId="34" xfId="0" applyFont="1" applyFill="1" applyBorder="1" applyAlignment="1" applyProtection="1">
      <alignment horizontal="left" vertical="center"/>
      <protection locked="0"/>
    </xf>
    <xf numFmtId="0" fontId="19" fillId="21" borderId="35" xfId="0" applyFont="1" applyFill="1" applyBorder="1" applyAlignment="1" applyProtection="1">
      <alignment horizontal="left" vertical="center"/>
      <protection locked="0"/>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6" fillId="0" borderId="12"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7" fillId="2" borderId="22" xfId="0" applyFont="1" applyFill="1" applyBorder="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0" fontId="7" fillId="2" borderId="21" xfId="0" applyFont="1" applyFill="1" applyBorder="1" applyAlignment="1" applyProtection="1">
      <alignment horizontal="left" vertical="top" wrapText="1"/>
      <protection locked="0"/>
    </xf>
    <xf numFmtId="0" fontId="7" fillId="0" borderId="7" xfId="0" applyFont="1" applyBorder="1" applyAlignment="1">
      <alignment horizontal="left" vertical="top" wrapText="1"/>
    </xf>
    <xf numFmtId="0" fontId="7" fillId="0" borderId="9" xfId="0" applyFont="1" applyBorder="1" applyAlignment="1">
      <alignment horizontal="left" vertical="top" wrapText="1"/>
    </xf>
    <xf numFmtId="0" fontId="7" fillId="0" borderId="22" xfId="0" applyFont="1" applyBorder="1" applyAlignment="1">
      <alignment horizontal="left" vertical="center" wrapText="1"/>
    </xf>
    <xf numFmtId="0" fontId="7" fillId="0" borderId="21" xfId="0" applyFont="1" applyBorder="1" applyAlignment="1">
      <alignment horizontal="left" vertical="center" wrapText="1"/>
    </xf>
    <xf numFmtId="0" fontId="7" fillId="0" borderId="2" xfId="0" applyFont="1" applyBorder="1" applyAlignment="1">
      <alignment horizontal="left" vertical="center" wrapText="1"/>
    </xf>
    <xf numFmtId="0" fontId="3" fillId="3" borderId="5" xfId="0" applyFont="1" applyFill="1" applyBorder="1" applyAlignment="1" applyProtection="1">
      <alignment horizontal="center"/>
      <protection locked="0"/>
    </xf>
    <xf numFmtId="0" fontId="3" fillId="3" borderId="6" xfId="0" applyFont="1" applyFill="1" applyBorder="1" applyAlignment="1" applyProtection="1">
      <alignment horizontal="center"/>
      <protection locked="0"/>
    </xf>
    <xf numFmtId="0" fontId="4" fillId="3" borderId="8" xfId="0" applyFont="1" applyFill="1" applyBorder="1" applyAlignment="1" applyProtection="1">
      <alignment horizontal="center"/>
      <protection locked="0"/>
    </xf>
    <xf numFmtId="0" fontId="4" fillId="3" borderId="9" xfId="0" applyFont="1" applyFill="1" applyBorder="1" applyAlignment="1" applyProtection="1">
      <alignment horizontal="center"/>
      <protection locked="0"/>
    </xf>
    <xf numFmtId="0" fontId="13" fillId="0" borderId="1" xfId="0" applyFont="1" applyBorder="1" applyAlignment="1" applyProtection="1">
      <alignment horizontal="left" vertical="center" wrapText="1"/>
      <protection locked="0"/>
    </xf>
    <xf numFmtId="0" fontId="5"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0" fontId="5" fillId="0" borderId="8" xfId="0" applyFont="1" applyBorder="1" applyAlignment="1" applyProtection="1">
      <alignment horizontal="left" vertical="center" wrapText="1"/>
      <protection locked="0"/>
    </xf>
    <xf numFmtId="2" fontId="6" fillId="7" borderId="2" xfId="0" applyNumberFormat="1" applyFont="1" applyFill="1" applyBorder="1" applyAlignment="1" applyProtection="1">
      <alignment horizontal="center" vertical="center"/>
      <protection locked="0"/>
    </xf>
    <xf numFmtId="2" fontId="6" fillId="7" borderId="3" xfId="0" applyNumberFormat="1" applyFont="1" applyFill="1" applyBorder="1" applyAlignment="1" applyProtection="1">
      <alignment horizontal="center" vertical="center"/>
      <protection locked="0"/>
    </xf>
    <xf numFmtId="0" fontId="6" fillId="2" borderId="22" xfId="0" applyFont="1" applyFill="1" applyBorder="1" applyAlignment="1" applyProtection="1">
      <alignment horizontal="left" vertical="top" wrapText="1"/>
      <protection locked="0"/>
    </xf>
    <xf numFmtId="0" fontId="6" fillId="2" borderId="21" xfId="0" applyFont="1" applyFill="1" applyBorder="1" applyAlignment="1" applyProtection="1">
      <alignment horizontal="left" vertical="top" wrapText="1"/>
      <protection locked="0"/>
    </xf>
    <xf numFmtId="2" fontId="6" fillId="2" borderId="2" xfId="0" applyNumberFormat="1" applyFont="1" applyFill="1" applyBorder="1" applyAlignment="1" applyProtection="1">
      <alignment horizontal="center" vertical="center" wrapText="1"/>
      <protection locked="0"/>
    </xf>
    <xf numFmtId="2" fontId="6" fillId="2" borderId="3"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wrapText="1"/>
      <protection locked="0"/>
    </xf>
    <xf numFmtId="0" fontId="9" fillId="0" borderId="14" xfId="0" applyFont="1" applyBorder="1" applyAlignment="1" applyProtection="1">
      <alignment horizontal="center" vertical="center"/>
      <protection locked="0"/>
    </xf>
    <xf numFmtId="0" fontId="19" fillId="0" borderId="27" xfId="0" applyFont="1" applyBorder="1" applyAlignment="1" applyProtection="1">
      <alignment horizontal="left" vertical="center" wrapText="1"/>
      <protection locked="0"/>
    </xf>
    <xf numFmtId="0" fontId="23" fillId="0" borderId="26" xfId="0" applyFont="1" applyBorder="1" applyAlignment="1" applyProtection="1">
      <alignment horizontal="left" vertical="center" wrapText="1"/>
      <protection locked="0"/>
    </xf>
    <xf numFmtId="0" fontId="4" fillId="4" borderId="13" xfId="0" applyFont="1" applyFill="1" applyBorder="1" applyAlignment="1" applyProtection="1">
      <alignment horizontal="center" vertical="center" wrapText="1"/>
      <protection locked="0"/>
    </xf>
    <xf numFmtId="0" fontId="19" fillId="0" borderId="25" xfId="0" applyFont="1" applyBorder="1" applyAlignment="1" applyProtection="1">
      <alignment horizontal="left" vertical="center" wrapText="1"/>
      <protection locked="0"/>
    </xf>
    <xf numFmtId="0" fontId="23" fillId="0" borderId="25" xfId="0" applyFont="1" applyBorder="1" applyAlignment="1" applyProtection="1">
      <alignment horizontal="left" vertical="center" wrapText="1"/>
      <protection locked="0"/>
    </xf>
    <xf numFmtId="0" fontId="6" fillId="0" borderId="28" xfId="0" applyFont="1" applyBorder="1" applyAlignment="1" applyProtection="1">
      <alignment horizontal="left" vertical="center"/>
      <protection locked="0"/>
    </xf>
    <xf numFmtId="0" fontId="6" fillId="0" borderId="29" xfId="0" applyFont="1" applyBorder="1" applyAlignment="1" applyProtection="1">
      <alignment horizontal="left" vertical="center"/>
      <protection locked="0"/>
    </xf>
    <xf numFmtId="0" fontId="19" fillId="0" borderId="31" xfId="0" applyFont="1" applyBorder="1" applyAlignment="1" applyProtection="1">
      <alignment horizontal="left" vertical="center" wrapText="1"/>
      <protection locked="0"/>
    </xf>
    <xf numFmtId="0" fontId="19" fillId="0" borderId="32" xfId="0" applyFont="1" applyBorder="1" applyAlignment="1" applyProtection="1">
      <alignment horizontal="left" vertical="center" wrapText="1"/>
      <protection locked="0"/>
    </xf>
    <xf numFmtId="2" fontId="2" fillId="7" borderId="20" xfId="0" applyNumberFormat="1" applyFont="1" applyFill="1" applyBorder="1" applyAlignment="1" applyProtection="1">
      <alignment horizontal="center" vertical="center"/>
      <protection locked="0"/>
    </xf>
    <xf numFmtId="0" fontId="21" fillId="18" borderId="27" xfId="0" applyFont="1" applyFill="1" applyBorder="1" applyAlignment="1" applyProtection="1">
      <alignment horizontal="left" vertical="center"/>
      <protection locked="0"/>
    </xf>
    <xf numFmtId="0" fontId="21" fillId="18" borderId="25" xfId="0" applyFont="1" applyFill="1" applyBorder="1" applyAlignment="1" applyProtection="1">
      <alignment horizontal="left" vertical="center"/>
      <protection locked="0"/>
    </xf>
    <xf numFmtId="0" fontId="6" fillId="0" borderId="3" xfId="0" applyFont="1" applyBorder="1" applyAlignment="1" applyProtection="1">
      <alignment horizontal="left" vertical="center" wrapText="1"/>
      <protection locked="0"/>
    </xf>
    <xf numFmtId="0" fontId="19" fillId="18" borderId="36" xfId="0" applyFont="1" applyFill="1" applyBorder="1" applyAlignment="1" applyProtection="1">
      <alignment horizontal="left" vertical="center" wrapText="1"/>
      <protection locked="0"/>
    </xf>
    <xf numFmtId="0" fontId="19" fillId="18" borderId="37" xfId="0" applyFont="1" applyFill="1" applyBorder="1" applyAlignment="1" applyProtection="1">
      <alignment horizontal="left" vertical="center" wrapText="1"/>
      <protection locked="0"/>
    </xf>
    <xf numFmtId="0" fontId="19" fillId="11" borderId="23" xfId="0" applyFont="1" applyFill="1" applyBorder="1" applyAlignment="1" applyProtection="1">
      <alignment horizontal="left" vertical="top" wrapText="1"/>
      <protection locked="0"/>
    </xf>
    <xf numFmtId="0" fontId="19" fillId="11" borderId="12" xfId="0" applyFont="1" applyFill="1" applyBorder="1" applyAlignment="1" applyProtection="1">
      <alignment horizontal="left" vertical="top" wrapText="1"/>
      <protection locked="0"/>
    </xf>
    <xf numFmtId="0" fontId="19" fillId="11" borderId="14" xfId="0" applyFont="1" applyFill="1" applyBorder="1" applyAlignment="1" applyProtection="1">
      <alignment horizontal="left" vertical="top" wrapText="1"/>
      <protection locked="0"/>
    </xf>
    <xf numFmtId="0" fontId="19" fillId="11" borderId="13" xfId="0" applyFont="1" applyFill="1" applyBorder="1" applyAlignment="1" applyProtection="1">
      <alignment horizontal="left" vertical="top" wrapText="1"/>
      <protection locked="0"/>
    </xf>
    <xf numFmtId="0" fontId="6" fillId="0" borderId="2" xfId="0" applyFont="1" applyBorder="1" applyAlignment="1" applyProtection="1">
      <alignment horizontal="left" vertical="center" wrapText="1"/>
      <protection locked="0"/>
    </xf>
    <xf numFmtId="0" fontId="6" fillId="0" borderId="7" xfId="0" applyFont="1" applyBorder="1" applyAlignment="1" applyProtection="1">
      <alignment horizontal="left" vertical="top" wrapText="1"/>
      <protection locked="0"/>
    </xf>
    <xf numFmtId="0" fontId="6" fillId="0" borderId="4"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7" fillId="0" borderId="3" xfId="0" applyFont="1" applyBorder="1" applyAlignment="1">
      <alignment horizontal="left" vertical="center" wrapText="1"/>
    </xf>
    <xf numFmtId="49" fontId="6" fillId="0" borderId="12" xfId="0" applyNumberFormat="1" applyFont="1" applyBorder="1" applyAlignment="1" applyProtection="1">
      <alignment horizontal="left" vertical="center"/>
      <protection locked="0"/>
    </xf>
    <xf numFmtId="49" fontId="6" fillId="0" borderId="13" xfId="0" applyNumberFormat="1" applyFont="1" applyBorder="1" applyAlignment="1" applyProtection="1">
      <alignment horizontal="left" vertical="center"/>
      <protection locked="0"/>
    </xf>
    <xf numFmtId="0" fontId="16" fillId="0" borderId="1" xfId="0" applyFont="1" applyBorder="1" applyAlignment="1">
      <alignment horizontal="left" vertical="top" wrapText="1"/>
    </xf>
    <xf numFmtId="0" fontId="16" fillId="0" borderId="1" xfId="0" applyFont="1" applyBorder="1" applyAlignment="1">
      <alignment horizontal="left" vertical="center"/>
    </xf>
    <xf numFmtId="0" fontId="16" fillId="0" borderId="1" xfId="0" applyFont="1" applyBorder="1" applyAlignment="1">
      <alignment horizontal="left" vertical="center" wrapText="1"/>
    </xf>
    <xf numFmtId="0" fontId="16" fillId="2" borderId="1" xfId="0" applyFont="1" applyFill="1" applyBorder="1" applyAlignment="1">
      <alignment horizontal="left" vertical="center"/>
    </xf>
    <xf numFmtId="0" fontId="16" fillId="13" borderId="2" xfId="0" applyFont="1" applyFill="1" applyBorder="1" applyAlignment="1">
      <alignment horizontal="center" vertical="center" wrapText="1"/>
    </xf>
    <xf numFmtId="0" fontId="16" fillId="13" borderId="3" xfId="0" applyFont="1" applyFill="1" applyBorder="1" applyAlignment="1">
      <alignment horizontal="center" vertical="center" wrapText="1"/>
    </xf>
    <xf numFmtId="0" fontId="16" fillId="13" borderId="1" xfId="0" applyFont="1" applyFill="1" applyBorder="1" applyAlignment="1">
      <alignment horizontal="center" vertical="center"/>
    </xf>
    <xf numFmtId="0" fontId="13" fillId="0" borderId="1" xfId="0" applyFont="1" applyBorder="1" applyAlignment="1">
      <alignment horizontal="left" vertical="center" wrapText="1"/>
    </xf>
    <xf numFmtId="0" fontId="16" fillId="13" borderId="12" xfId="0" applyFont="1" applyFill="1" applyBorder="1" applyAlignment="1">
      <alignment horizontal="center" vertical="center"/>
    </xf>
    <xf numFmtId="0" fontId="16" fillId="13" borderId="14" xfId="0" applyFont="1" applyFill="1" applyBorder="1" applyAlignment="1">
      <alignment horizontal="center" vertical="center"/>
    </xf>
    <xf numFmtId="0" fontId="16" fillId="13" borderId="13" xfId="0" applyFont="1" applyFill="1" applyBorder="1" applyAlignment="1">
      <alignment horizontal="center" vertical="center"/>
    </xf>
    <xf numFmtId="0" fontId="16" fillId="13" borderId="1"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0" xfId="0" applyFont="1" applyAlignment="1">
      <alignment horizontal="center" vertical="center" wrapText="1"/>
    </xf>
    <xf numFmtId="0" fontId="31" fillId="0" borderId="21"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2" fillId="0" borderId="8" xfId="0" applyFont="1" applyBorder="1" applyAlignment="1">
      <alignment horizontal="left" vertical="center"/>
    </xf>
    <xf numFmtId="0" fontId="6" fillId="0" borderId="1" xfId="0" applyFont="1" applyBorder="1" applyAlignment="1">
      <alignment horizontal="left" vertical="center" wrapText="1"/>
    </xf>
    <xf numFmtId="0" fontId="6" fillId="0" borderId="12" xfId="0" applyFont="1" applyBorder="1" applyAlignment="1">
      <alignment horizontal="left" vertical="top" wrapText="1"/>
    </xf>
    <xf numFmtId="0" fontId="6" fillId="0" borderId="14" xfId="0" applyFont="1" applyBorder="1" applyAlignment="1">
      <alignment horizontal="left" vertical="top" wrapText="1"/>
    </xf>
    <xf numFmtId="0" fontId="6" fillId="0" borderId="13" xfId="0" applyFont="1" applyBorder="1" applyAlignment="1">
      <alignment horizontal="left" vertical="top" wrapText="1"/>
    </xf>
    <xf numFmtId="0" fontId="29" fillId="18" borderId="1" xfId="0" applyFont="1" applyFill="1" applyBorder="1" applyAlignment="1">
      <alignment horizontal="center" vertical="center"/>
    </xf>
    <xf numFmtId="0" fontId="12" fillId="0" borderId="0" xfId="0" applyFont="1" applyAlignment="1">
      <alignment horizontal="center" vertical="center"/>
    </xf>
    <xf numFmtId="0" fontId="6" fillId="0" borderId="12" xfId="0" applyFont="1" applyBorder="1" applyAlignment="1">
      <alignment horizontal="left" vertical="center" wrapText="1"/>
    </xf>
    <xf numFmtId="0" fontId="6" fillId="0" borderId="14" xfId="0" applyFont="1" applyBorder="1" applyAlignment="1">
      <alignment horizontal="left" vertical="center" wrapText="1"/>
    </xf>
    <xf numFmtId="0" fontId="9" fillId="4" borderId="1" xfId="0" applyFont="1" applyFill="1" applyBorder="1" applyAlignment="1">
      <alignment horizontal="center" vertical="center" wrapText="1"/>
    </xf>
    <xf numFmtId="0" fontId="7" fillId="0" borderId="1" xfId="0" applyFont="1" applyBorder="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2" fontId="13" fillId="14" borderId="2" xfId="0" applyNumberFormat="1" applyFont="1" applyFill="1" applyBorder="1" applyAlignment="1">
      <alignment horizontal="center" vertical="center" wrapText="1"/>
    </xf>
    <xf numFmtId="2" fontId="13" fillId="14" borderId="20" xfId="0" applyNumberFormat="1" applyFont="1" applyFill="1" applyBorder="1" applyAlignment="1">
      <alignment horizontal="center" vertical="center" wrapText="1"/>
    </xf>
    <xf numFmtId="2" fontId="13" fillId="14" borderId="3" xfId="0" applyNumberFormat="1" applyFont="1" applyFill="1" applyBorder="1" applyAlignment="1">
      <alignment horizontal="center" vertical="center" wrapText="1"/>
    </xf>
    <xf numFmtId="0" fontId="26" fillId="14" borderId="2" xfId="0" applyFont="1" applyFill="1" applyBorder="1" applyAlignment="1">
      <alignment horizontal="center" vertical="center" wrapText="1"/>
    </xf>
    <xf numFmtId="0" fontId="26" fillId="14" borderId="20" xfId="0" applyFont="1" applyFill="1" applyBorder="1" applyAlignment="1">
      <alignment horizontal="center" vertical="center" wrapText="1"/>
    </xf>
    <xf numFmtId="0" fontId="26" fillId="14" borderId="3" xfId="0" applyFont="1" applyFill="1" applyBorder="1" applyAlignment="1">
      <alignment horizontal="center" vertical="center" wrapText="1"/>
    </xf>
    <xf numFmtId="0" fontId="26" fillId="12" borderId="2" xfId="0" applyFont="1" applyFill="1" applyBorder="1" applyAlignment="1">
      <alignment horizontal="center" vertical="center" wrapText="1"/>
    </xf>
    <xf numFmtId="0" fontId="26" fillId="12" borderId="20" xfId="0" applyFont="1" applyFill="1" applyBorder="1" applyAlignment="1">
      <alignment horizontal="center" vertical="center" wrapText="1"/>
    </xf>
    <xf numFmtId="0" fontId="26" fillId="12" borderId="3" xfId="0" applyFont="1" applyFill="1" applyBorder="1" applyAlignment="1">
      <alignment horizontal="center" vertical="center" wrapText="1"/>
    </xf>
    <xf numFmtId="2" fontId="13" fillId="12" borderId="2" xfId="0" applyNumberFormat="1" applyFont="1" applyFill="1" applyBorder="1" applyAlignment="1">
      <alignment horizontal="center" vertical="center" wrapText="1"/>
    </xf>
    <xf numFmtId="2" fontId="13" fillId="12" borderId="20" xfId="0" applyNumberFormat="1" applyFont="1" applyFill="1" applyBorder="1" applyAlignment="1">
      <alignment horizontal="center" vertical="center" wrapText="1"/>
    </xf>
    <xf numFmtId="2" fontId="13" fillId="12" borderId="3" xfId="0" applyNumberFormat="1"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12" borderId="3" xfId="0" applyFont="1" applyFill="1" applyBorder="1" applyAlignment="1">
      <alignment horizontal="left" vertical="center" wrapText="1"/>
    </xf>
    <xf numFmtId="0" fontId="4" fillId="12" borderId="1" xfId="0" applyFont="1" applyFill="1" applyBorder="1" applyAlignment="1">
      <alignment horizontal="left" vertical="center" wrapText="1"/>
    </xf>
    <xf numFmtId="0" fontId="4" fillId="15" borderId="12" xfId="0" applyFont="1" applyFill="1" applyBorder="1" applyAlignment="1">
      <alignment horizontal="center" vertical="center" wrapText="1"/>
    </xf>
    <xf numFmtId="0" fontId="4" fillId="15" borderId="4" xfId="0" applyFont="1" applyFill="1" applyBorder="1" applyAlignment="1">
      <alignment horizontal="center" vertical="center" wrapText="1"/>
    </xf>
    <xf numFmtId="49" fontId="25" fillId="12" borderId="2" xfId="0" applyNumberFormat="1" applyFont="1" applyFill="1" applyBorder="1" applyAlignment="1">
      <alignment horizontal="left" vertical="center" wrapText="1"/>
    </xf>
    <xf numFmtId="0" fontId="25" fillId="12" borderId="3" xfId="0" applyFont="1" applyFill="1" applyBorder="1" applyAlignment="1">
      <alignment horizontal="left" vertical="center" wrapText="1"/>
    </xf>
    <xf numFmtId="0" fontId="25" fillId="12" borderId="2" xfId="0" applyFont="1" applyFill="1" applyBorder="1" applyAlignment="1">
      <alignment horizontal="left" vertical="center" wrapText="1"/>
    </xf>
    <xf numFmtId="0" fontId="25" fillId="12" borderId="20" xfId="0" applyFont="1" applyFill="1" applyBorder="1" applyAlignment="1">
      <alignment horizontal="left" vertical="center" wrapText="1"/>
    </xf>
    <xf numFmtId="0" fontId="26" fillId="15" borderId="4" xfId="0" applyFont="1" applyFill="1" applyBorder="1" applyAlignment="1">
      <alignment horizontal="center" vertical="center" wrapText="1"/>
    </xf>
    <xf numFmtId="0" fontId="26" fillId="15" borderId="6"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 xfId="0" applyFont="1" applyFill="1" applyBorder="1" applyAlignment="1">
      <alignment horizontal="center" vertical="center" wrapText="1"/>
    </xf>
    <xf numFmtId="49" fontId="25" fillId="12" borderId="2" xfId="0" applyNumberFormat="1" applyFont="1" applyFill="1" applyBorder="1" applyAlignment="1">
      <alignment horizontal="center" vertical="center" wrapText="1"/>
    </xf>
    <xf numFmtId="49" fontId="25" fillId="12" borderId="20" xfId="0" applyNumberFormat="1" applyFont="1" applyFill="1" applyBorder="1" applyAlignment="1">
      <alignment horizontal="center" vertical="center" wrapText="1"/>
    </xf>
    <xf numFmtId="49" fontId="4" fillId="12" borderId="3" xfId="0" applyNumberFormat="1" applyFont="1" applyFill="1" applyBorder="1" applyAlignment="1">
      <alignment horizontal="center" vertical="center" wrapText="1"/>
    </xf>
    <xf numFmtId="0" fontId="4" fillId="12" borderId="1" xfId="0" applyFont="1" applyFill="1" applyBorder="1" applyAlignment="1">
      <alignment horizontal="center" vertical="center" wrapText="1"/>
    </xf>
    <xf numFmtId="2" fontId="13" fillId="12" borderId="1" xfId="0" applyNumberFormat="1" applyFont="1" applyFill="1" applyBorder="1" applyAlignment="1">
      <alignment horizontal="center" vertical="center" wrapText="1"/>
    </xf>
    <xf numFmtId="0" fontId="25" fillId="12" borderId="3" xfId="0" applyFont="1" applyFill="1" applyBorder="1" applyAlignment="1">
      <alignment horizontal="center" vertical="center" wrapText="1"/>
    </xf>
    <xf numFmtId="0" fontId="25" fillId="12" borderId="20" xfId="0" applyFont="1" applyFill="1" applyBorder="1" applyAlignment="1">
      <alignment horizontal="center" vertical="center" wrapText="1"/>
    </xf>
    <xf numFmtId="0" fontId="4" fillId="14" borderId="1" xfId="0" applyFont="1" applyFill="1" applyBorder="1" applyAlignment="1">
      <alignment horizontal="left" vertical="center" wrapText="1"/>
    </xf>
    <xf numFmtId="0" fontId="4" fillId="14" borderId="1" xfId="0" applyFont="1" applyFill="1" applyBorder="1" applyAlignment="1">
      <alignment horizontal="center" vertical="center" wrapText="1"/>
    </xf>
    <xf numFmtId="2" fontId="13" fillId="14" borderId="1" xfId="0" applyNumberFormat="1" applyFont="1" applyFill="1" applyBorder="1" applyAlignment="1">
      <alignment horizontal="center" vertical="center" wrapText="1"/>
    </xf>
    <xf numFmtId="0" fontId="25" fillId="14" borderId="2" xfId="0" applyFont="1" applyFill="1" applyBorder="1" applyAlignment="1">
      <alignment horizontal="left" vertical="center" wrapText="1"/>
    </xf>
    <xf numFmtId="0" fontId="25" fillId="14" borderId="20" xfId="0" applyFont="1" applyFill="1" applyBorder="1" applyAlignment="1">
      <alignment horizontal="left" vertical="center" wrapText="1"/>
    </xf>
    <xf numFmtId="0" fontId="25" fillId="14" borderId="3" xfId="0" applyFont="1" applyFill="1" applyBorder="1" applyAlignment="1">
      <alignment horizontal="left" vertical="center" wrapText="1"/>
    </xf>
    <xf numFmtId="0" fontId="4" fillId="13" borderId="1" xfId="0" applyFont="1" applyFill="1" applyBorder="1" applyAlignment="1">
      <alignment horizontal="left" vertical="center" wrapText="1"/>
    </xf>
    <xf numFmtId="0" fontId="4" fillId="13" borderId="1" xfId="0" applyFont="1" applyFill="1" applyBorder="1" applyAlignment="1">
      <alignment horizontal="center" vertical="center" wrapText="1"/>
    </xf>
    <xf numFmtId="2" fontId="13" fillId="13" borderId="1" xfId="0" applyNumberFormat="1" applyFont="1" applyFill="1" applyBorder="1" applyAlignment="1">
      <alignment horizontal="center" vertical="center" wrapText="1"/>
    </xf>
    <xf numFmtId="0" fontId="25" fillId="14" borderId="2" xfId="0" applyFont="1" applyFill="1" applyBorder="1" applyAlignment="1">
      <alignment horizontal="center" vertical="center" wrapText="1"/>
    </xf>
    <xf numFmtId="0" fontId="25" fillId="14" borderId="20" xfId="0" applyFont="1" applyFill="1" applyBorder="1" applyAlignment="1">
      <alignment horizontal="center" vertical="center" wrapText="1"/>
    </xf>
    <xf numFmtId="0" fontId="25" fillId="14" borderId="3" xfId="0" applyFont="1" applyFill="1" applyBorder="1" applyAlignment="1">
      <alignment horizontal="center" vertical="center" wrapText="1"/>
    </xf>
  </cellXfs>
  <cellStyles count="4">
    <cellStyle name="Comma" xfId="3" builtinId="3"/>
    <cellStyle name="Comma [0]" xfId="2" builtinId="6"/>
    <cellStyle name="Normal" xfId="0" builtinId="0"/>
    <cellStyle name="Percent 2" xfId="1" xr:uid="{00000000-0005-0000-0000-000002000000}"/>
  </cellStyles>
  <dxfs count="10">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2466975</xdr:colOff>
      <xdr:row>2</xdr:row>
      <xdr:rowOff>99215</xdr:rowOff>
    </xdr:to>
    <xdr:sp macro="" textlink="">
      <xdr:nvSpPr>
        <xdr:cNvPr id="2" name="Text Box 2">
          <a:extLst>
            <a:ext uri="{FF2B5EF4-FFF2-40B4-BE49-F238E27FC236}">
              <a16:creationId xmlns:a16="http://schemas.microsoft.com/office/drawing/2014/main" id="{681B6943-131B-9C66-25EC-34FB213F32A4}"/>
            </a:ext>
          </a:extLst>
        </xdr:cNvPr>
        <xdr:cNvSpPr txBox="1">
          <a:spLocks noChangeArrowheads="1"/>
        </xdr:cNvSpPr>
      </xdr:nvSpPr>
      <xdr:spPr bwMode="auto">
        <a:xfrm>
          <a:off x="0" y="0"/>
          <a:ext cx="10782300" cy="423065"/>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marL="0" marR="0">
            <a:spcBef>
              <a:spcPts val="0"/>
            </a:spcBef>
            <a:spcAft>
              <a:spcPts val="0"/>
            </a:spcAft>
          </a:pPr>
          <a:r>
            <a:rPr lang="id-ID" sz="1100">
              <a:effectLst/>
              <a:latin typeface="Cambria" panose="02040503050406030204" pitchFamily="18" charset="0"/>
              <a:ea typeface="Arial MT"/>
              <a:cs typeface="Arial MT"/>
            </a:rPr>
            <a:t>Lampiran Peraturan Badan Akreditasi Nasional Perguruan Tinggi Nomor 20 Tahun 2024 tentang Instrumen Pemenuhan Syarat Minimum Akreditasi untuk Pembukaan Program Studi pada Program Sarjana Pendidikan Jarak Jauh di Perguruan Tinggi Pendidikan Jarak Jauh</a:t>
          </a:r>
          <a:endParaRPr lang="en-US" sz="1100">
            <a:effectLst/>
            <a:latin typeface="Arial MT"/>
            <a:ea typeface="Arial MT"/>
            <a:cs typeface="Arial M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66886</xdr:colOff>
      <xdr:row>0</xdr:row>
      <xdr:rowOff>97366</xdr:rowOff>
    </xdr:from>
    <xdr:to>
      <xdr:col>2</xdr:col>
      <xdr:colOff>402166</xdr:colOff>
      <xdr:row>1</xdr:row>
      <xdr:rowOff>154516</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66886" y="97366"/>
          <a:ext cx="1306830" cy="390525"/>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id-ID" sz="1200" b="0">
              <a:solidFill>
                <a:sysClr val="windowText" lastClr="000000"/>
              </a:solidFill>
            </a:rPr>
            <a:t>versi </a:t>
          </a:r>
          <a:r>
            <a:rPr lang="en-US" sz="1200" b="0">
              <a:solidFill>
                <a:sysClr val="windowText" lastClr="000000"/>
              </a:solidFill>
            </a:rPr>
            <a:t>07-05</a:t>
          </a:r>
          <a:r>
            <a:rPr lang="id-ID" sz="1200" b="0">
              <a:solidFill>
                <a:sysClr val="windowText" lastClr="000000"/>
              </a:solidFill>
            </a:rPr>
            <a:t>-20</a:t>
          </a:r>
          <a:r>
            <a:rPr lang="en-US" sz="1200" b="0">
              <a:solidFill>
                <a:sysClr val="windowText" lastClr="000000"/>
              </a:solidFill>
            </a:rPr>
            <a:t>20</a:t>
          </a:r>
        </a:p>
      </xdr:txBody>
    </xdr:sp>
    <xdr:clientData/>
  </xdr:twoCellAnchor>
  <xdr:twoCellAnchor>
    <xdr:from>
      <xdr:col>0</xdr:col>
      <xdr:colOff>66886</xdr:colOff>
      <xdr:row>0</xdr:row>
      <xdr:rowOff>97366</xdr:rowOff>
    </xdr:from>
    <xdr:to>
      <xdr:col>2</xdr:col>
      <xdr:colOff>402166</xdr:colOff>
      <xdr:row>1</xdr:row>
      <xdr:rowOff>154516</xdr:rowOff>
    </xdr:to>
    <xdr:sp macro="" textlink="">
      <xdr:nvSpPr>
        <xdr:cNvPr id="3" name="Rounded Rectangle 1">
          <a:extLst>
            <a:ext uri="{FF2B5EF4-FFF2-40B4-BE49-F238E27FC236}">
              <a16:creationId xmlns:a16="http://schemas.microsoft.com/office/drawing/2014/main" id="{52F55656-EFB3-40E1-A9FA-38FAFF8A1777}"/>
            </a:ext>
          </a:extLst>
        </xdr:cNvPr>
        <xdr:cNvSpPr/>
      </xdr:nvSpPr>
      <xdr:spPr>
        <a:xfrm>
          <a:off x="66886" y="97366"/>
          <a:ext cx="1306830" cy="390525"/>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id-ID" sz="1200" b="0">
              <a:solidFill>
                <a:sysClr val="windowText" lastClr="000000"/>
              </a:solidFill>
            </a:rPr>
            <a:t>versi </a:t>
          </a:r>
          <a:r>
            <a:rPr lang="en-US" sz="1200" b="0">
              <a:solidFill>
                <a:sysClr val="windowText" lastClr="000000"/>
              </a:solidFill>
            </a:rPr>
            <a:t>19-09</a:t>
          </a:r>
          <a:r>
            <a:rPr lang="id-ID" sz="1200" b="0">
              <a:solidFill>
                <a:sysClr val="windowText" lastClr="000000"/>
              </a:solidFill>
            </a:rPr>
            <a:t>-20</a:t>
          </a:r>
          <a:r>
            <a:rPr lang="en-US" sz="1200" b="0">
              <a:solidFill>
                <a:sysClr val="windowText" lastClr="000000"/>
              </a:solidFill>
            </a:rPr>
            <a:t>24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DD599-571D-4E31-9261-43C3730BD7A8}">
  <dimension ref="B4:M53"/>
  <sheetViews>
    <sheetView tabSelected="1" topLeftCell="B1" zoomScaleNormal="100" workbookViewId="0">
      <selection activeCell="B1" sqref="B1"/>
    </sheetView>
  </sheetViews>
  <sheetFormatPr defaultColWidth="8.7109375" defaultRowHeight="12.75" x14ac:dyDescent="0.25"/>
  <cols>
    <col min="1" max="1" width="6.28515625" style="194" customWidth="1"/>
    <col min="2" max="2" width="7.28515625" style="221" customWidth="1"/>
    <col min="3" max="3" width="18.28515625" style="222" customWidth="1"/>
    <col min="4" max="4" width="4.42578125" style="222" customWidth="1"/>
    <col min="5" max="5" width="40.5703125" style="194" customWidth="1"/>
    <col min="6" max="6" width="5.42578125" style="194" customWidth="1"/>
    <col min="7" max="7" width="42.42578125" style="194" customWidth="1"/>
    <col min="8" max="8" width="43.42578125" style="192" customWidth="1"/>
    <col min="9" max="13" width="43.42578125" style="194" customWidth="1"/>
    <col min="14" max="16384" width="8.7109375" style="194"/>
  </cols>
  <sheetData>
    <row r="4" spans="2:13" ht="30.6" customHeight="1" x14ac:dyDescent="0.25">
      <c r="B4" s="294" t="s">
        <v>147</v>
      </c>
      <c r="C4" s="294"/>
      <c r="D4" s="294"/>
      <c r="E4" s="294"/>
      <c r="F4" s="294"/>
      <c r="G4" s="294"/>
      <c r="H4" s="294"/>
      <c r="I4" s="294"/>
      <c r="J4" s="294"/>
      <c r="K4" s="294"/>
      <c r="L4" s="294"/>
      <c r="M4" s="294"/>
    </row>
    <row r="5" spans="2:13" ht="20.65" customHeight="1" x14ac:dyDescent="0.25">
      <c r="B5" s="295" t="s">
        <v>48</v>
      </c>
      <c r="C5" s="295" t="s">
        <v>22</v>
      </c>
      <c r="D5" s="310" t="s">
        <v>24</v>
      </c>
      <c r="E5" s="311"/>
      <c r="F5" s="292" t="s">
        <v>49</v>
      </c>
      <c r="G5" s="314"/>
      <c r="H5" s="233"/>
      <c r="I5" s="295" t="s">
        <v>101</v>
      </c>
      <c r="J5" s="295"/>
      <c r="K5" s="295"/>
      <c r="L5" s="295"/>
      <c r="M5" s="295"/>
    </row>
    <row r="6" spans="2:13" ht="20.65" customHeight="1" x14ac:dyDescent="0.25">
      <c r="B6" s="295"/>
      <c r="C6" s="295"/>
      <c r="D6" s="312"/>
      <c r="E6" s="313"/>
      <c r="F6" s="293"/>
      <c r="G6" s="315"/>
      <c r="H6" s="232" t="s">
        <v>127</v>
      </c>
      <c r="I6" s="232">
        <v>4</v>
      </c>
      <c r="J6" s="232">
        <v>3</v>
      </c>
      <c r="K6" s="232">
        <v>2</v>
      </c>
      <c r="L6" s="232">
        <v>1</v>
      </c>
      <c r="M6" s="232">
        <v>0</v>
      </c>
    </row>
    <row r="7" spans="2:13" ht="18.600000000000001" customHeight="1" x14ac:dyDescent="0.25">
      <c r="B7" s="298">
        <v>1</v>
      </c>
      <c r="C7" s="280" t="s">
        <v>248</v>
      </c>
      <c r="D7" s="277" t="s">
        <v>89</v>
      </c>
      <c r="E7" s="279" t="s">
        <v>282</v>
      </c>
      <c r="F7" s="292" t="s">
        <v>67</v>
      </c>
      <c r="G7" s="296" t="s">
        <v>336</v>
      </c>
      <c r="H7" s="283" t="s">
        <v>332</v>
      </c>
      <c r="I7" s="304" t="s">
        <v>267</v>
      </c>
      <c r="J7" s="283" t="s">
        <v>220</v>
      </c>
      <c r="K7" s="283" t="s">
        <v>221</v>
      </c>
      <c r="L7" s="283" t="s">
        <v>219</v>
      </c>
      <c r="M7" s="283" t="s">
        <v>177</v>
      </c>
    </row>
    <row r="8" spans="2:13" ht="220.15" customHeight="1" x14ac:dyDescent="0.25">
      <c r="B8" s="309"/>
      <c r="C8" s="281"/>
      <c r="D8" s="277"/>
      <c r="E8" s="279"/>
      <c r="F8" s="293"/>
      <c r="G8" s="297"/>
      <c r="H8" s="284"/>
      <c r="I8" s="305"/>
      <c r="J8" s="284"/>
      <c r="K8" s="284"/>
      <c r="L8" s="284"/>
      <c r="M8" s="284"/>
    </row>
    <row r="9" spans="2:13" ht="44.45" customHeight="1" x14ac:dyDescent="0.25">
      <c r="B9" s="233">
        <f>B7+1</f>
        <v>2</v>
      </c>
      <c r="C9" s="281"/>
      <c r="D9" s="277"/>
      <c r="E9" s="279"/>
      <c r="F9" s="254" t="s">
        <v>66</v>
      </c>
      <c r="G9" s="244" t="s">
        <v>283</v>
      </c>
      <c r="H9" s="265" t="s">
        <v>276</v>
      </c>
      <c r="I9" s="214" t="s">
        <v>277</v>
      </c>
      <c r="J9" s="214" t="s">
        <v>279</v>
      </c>
      <c r="K9" s="214" t="s">
        <v>280</v>
      </c>
      <c r="L9" s="214" t="s">
        <v>281</v>
      </c>
      <c r="M9" s="214" t="s">
        <v>278</v>
      </c>
    </row>
    <row r="10" spans="2:13" ht="57.6" customHeight="1" x14ac:dyDescent="0.25">
      <c r="B10" s="298">
        <f>B9+1</f>
        <v>3</v>
      </c>
      <c r="C10" s="281"/>
      <c r="D10" s="277" t="s">
        <v>30</v>
      </c>
      <c r="E10" s="279" t="s">
        <v>284</v>
      </c>
      <c r="F10" s="251"/>
      <c r="G10" s="296"/>
      <c r="H10" s="283" t="s">
        <v>333</v>
      </c>
      <c r="I10" s="304" t="s">
        <v>222</v>
      </c>
      <c r="J10" s="283" t="s">
        <v>223</v>
      </c>
      <c r="K10" s="283" t="s">
        <v>224</v>
      </c>
      <c r="L10" s="283" t="s">
        <v>225</v>
      </c>
      <c r="M10" s="283" t="s">
        <v>226</v>
      </c>
    </row>
    <row r="11" spans="2:13" ht="58.9" customHeight="1" x14ac:dyDescent="0.25">
      <c r="B11" s="299"/>
      <c r="C11" s="281"/>
      <c r="D11" s="277"/>
      <c r="E11" s="279"/>
      <c r="F11" s="252"/>
      <c r="G11" s="297"/>
      <c r="H11" s="284"/>
      <c r="I11" s="305"/>
      <c r="J11" s="284"/>
      <c r="K11" s="284"/>
      <c r="L11" s="284"/>
      <c r="M11" s="284"/>
    </row>
    <row r="12" spans="2:13" ht="75" customHeight="1" x14ac:dyDescent="0.25">
      <c r="B12" s="233">
        <f>B10+1</f>
        <v>4</v>
      </c>
      <c r="C12" s="281"/>
      <c r="D12" s="243" t="s">
        <v>40</v>
      </c>
      <c r="E12" s="250" t="s">
        <v>285</v>
      </c>
      <c r="F12" s="253"/>
      <c r="G12" s="244"/>
      <c r="H12" s="223" t="s">
        <v>227</v>
      </c>
      <c r="I12" s="216" t="s">
        <v>228</v>
      </c>
      <c r="J12" s="216" t="s">
        <v>178</v>
      </c>
      <c r="K12" s="216" t="s">
        <v>229</v>
      </c>
      <c r="L12" s="216" t="s">
        <v>179</v>
      </c>
      <c r="M12" s="216" t="s">
        <v>230</v>
      </c>
    </row>
    <row r="13" spans="2:13" ht="88.15" customHeight="1" x14ac:dyDescent="0.25">
      <c r="B13" s="233">
        <f t="shared" ref="B13:B31" si="0">B12+1</f>
        <v>5</v>
      </c>
      <c r="C13" s="281"/>
      <c r="D13" s="243" t="s">
        <v>41</v>
      </c>
      <c r="E13" s="250" t="s">
        <v>286</v>
      </c>
      <c r="F13" s="253"/>
      <c r="G13" s="244"/>
      <c r="H13" s="217" t="s">
        <v>270</v>
      </c>
      <c r="I13" s="216" t="s">
        <v>232</v>
      </c>
      <c r="J13" s="216" t="s">
        <v>231</v>
      </c>
      <c r="K13" s="216" t="s">
        <v>233</v>
      </c>
      <c r="L13" s="216" t="s">
        <v>196</v>
      </c>
      <c r="M13" s="216" t="s">
        <v>197</v>
      </c>
    </row>
    <row r="14" spans="2:13" ht="21" customHeight="1" x14ac:dyDescent="0.25">
      <c r="B14" s="298">
        <f t="shared" si="0"/>
        <v>6</v>
      </c>
      <c r="C14" s="281"/>
      <c r="D14" s="292" t="s">
        <v>288</v>
      </c>
      <c r="E14" s="279" t="s">
        <v>287</v>
      </c>
      <c r="F14" s="251"/>
      <c r="G14" s="296"/>
      <c r="H14" s="283" t="s">
        <v>334</v>
      </c>
      <c r="I14" s="306" t="s">
        <v>274</v>
      </c>
      <c r="J14" s="290" t="s">
        <v>273</v>
      </c>
      <c r="K14" s="290" t="s">
        <v>272</v>
      </c>
      <c r="L14" s="290" t="s">
        <v>271</v>
      </c>
      <c r="M14" s="290" t="s">
        <v>159</v>
      </c>
    </row>
    <row r="15" spans="2:13" ht="165.6" customHeight="1" x14ac:dyDescent="0.25">
      <c r="B15" s="299"/>
      <c r="C15" s="281"/>
      <c r="D15" s="293"/>
      <c r="E15" s="279"/>
      <c r="F15" s="252"/>
      <c r="G15" s="297"/>
      <c r="H15" s="284"/>
      <c r="I15" s="307"/>
      <c r="J15" s="291"/>
      <c r="K15" s="291"/>
      <c r="L15" s="291"/>
      <c r="M15" s="291"/>
    </row>
    <row r="16" spans="2:13" ht="59.45" customHeight="1" x14ac:dyDescent="0.25">
      <c r="B16" s="233">
        <f>B14+1</f>
        <v>7</v>
      </c>
      <c r="C16" s="281"/>
      <c r="D16" s="292" t="s">
        <v>290</v>
      </c>
      <c r="E16" s="279" t="s">
        <v>289</v>
      </c>
      <c r="F16" s="243" t="s">
        <v>291</v>
      </c>
      <c r="G16" s="244" t="s">
        <v>339</v>
      </c>
      <c r="H16" s="223" t="s">
        <v>213</v>
      </c>
      <c r="I16" s="215" t="s">
        <v>234</v>
      </c>
      <c r="J16" s="215" t="s">
        <v>235</v>
      </c>
      <c r="K16" s="215" t="s">
        <v>236</v>
      </c>
      <c r="L16" s="219" t="s">
        <v>237</v>
      </c>
      <c r="M16" s="215" t="s">
        <v>238</v>
      </c>
    </row>
    <row r="17" spans="2:13" ht="45" customHeight="1" x14ac:dyDescent="0.25">
      <c r="B17" s="298">
        <f>B16+1</f>
        <v>8</v>
      </c>
      <c r="C17" s="281"/>
      <c r="D17" s="308"/>
      <c r="E17" s="279"/>
      <c r="F17" s="277" t="s">
        <v>293</v>
      </c>
      <c r="G17" s="279" t="s">
        <v>292</v>
      </c>
      <c r="H17" s="283" t="s">
        <v>335</v>
      </c>
      <c r="I17" s="283" t="s">
        <v>322</v>
      </c>
      <c r="J17" s="283" t="s">
        <v>319</v>
      </c>
      <c r="K17" s="283" t="s">
        <v>320</v>
      </c>
      <c r="L17" s="300" t="s">
        <v>321</v>
      </c>
      <c r="M17" s="283" t="s">
        <v>323</v>
      </c>
    </row>
    <row r="18" spans="2:13" ht="123" hidden="1" customHeight="1" x14ac:dyDescent="0.25">
      <c r="B18" s="309"/>
      <c r="C18" s="281"/>
      <c r="D18" s="308"/>
      <c r="E18" s="279"/>
      <c r="F18" s="277"/>
      <c r="G18" s="279"/>
      <c r="H18" s="302"/>
      <c r="I18" s="302"/>
      <c r="J18" s="302"/>
      <c r="K18" s="302"/>
      <c r="L18" s="303"/>
      <c r="M18" s="302"/>
    </row>
    <row r="19" spans="2:13" ht="252.6" customHeight="1" x14ac:dyDescent="0.25">
      <c r="B19" s="299"/>
      <c r="C19" s="281"/>
      <c r="D19" s="293"/>
      <c r="E19" s="279"/>
      <c r="F19" s="277"/>
      <c r="G19" s="279"/>
      <c r="H19" s="284"/>
      <c r="I19" s="284"/>
      <c r="J19" s="284"/>
      <c r="K19" s="284"/>
      <c r="L19" s="301"/>
      <c r="M19" s="284"/>
    </row>
    <row r="20" spans="2:13" ht="156.6" customHeight="1" x14ac:dyDescent="0.25">
      <c r="B20" s="233">
        <f>B17+1</f>
        <v>9</v>
      </c>
      <c r="C20" s="281"/>
      <c r="D20" s="292" t="s">
        <v>295</v>
      </c>
      <c r="E20" s="279" t="s">
        <v>294</v>
      </c>
      <c r="F20" s="243" t="s">
        <v>296</v>
      </c>
      <c r="G20" s="244" t="s">
        <v>125</v>
      </c>
      <c r="H20" s="248" t="s">
        <v>188</v>
      </c>
      <c r="I20" s="214" t="s">
        <v>69</v>
      </c>
      <c r="J20" s="214" t="s">
        <v>70</v>
      </c>
      <c r="K20" s="214" t="s">
        <v>71</v>
      </c>
      <c r="L20" s="275" t="s">
        <v>72</v>
      </c>
      <c r="M20" s="276"/>
    </row>
    <row r="21" spans="2:13" ht="19.899999999999999" customHeight="1" x14ac:dyDescent="0.25">
      <c r="B21" s="298">
        <f>B20+1</f>
        <v>10</v>
      </c>
      <c r="C21" s="281"/>
      <c r="D21" s="308"/>
      <c r="E21" s="279"/>
      <c r="F21" s="292" t="s">
        <v>298</v>
      </c>
      <c r="G21" s="279" t="s">
        <v>297</v>
      </c>
      <c r="H21" s="283" t="s">
        <v>325</v>
      </c>
      <c r="I21" s="304" t="s">
        <v>244</v>
      </c>
      <c r="J21" s="283" t="s">
        <v>245</v>
      </c>
      <c r="K21" s="283" t="s">
        <v>344</v>
      </c>
      <c r="L21" s="285" t="s">
        <v>72</v>
      </c>
      <c r="M21" s="286"/>
    </row>
    <row r="22" spans="2:13" ht="81" customHeight="1" x14ac:dyDescent="0.25">
      <c r="B22" s="299"/>
      <c r="C22" s="281"/>
      <c r="D22" s="308"/>
      <c r="E22" s="279"/>
      <c r="F22" s="293"/>
      <c r="G22" s="279"/>
      <c r="H22" s="284"/>
      <c r="I22" s="305"/>
      <c r="J22" s="284"/>
      <c r="K22" s="284"/>
      <c r="L22" s="287"/>
      <c r="M22" s="288"/>
    </row>
    <row r="23" spans="2:13" ht="28.15" customHeight="1" x14ac:dyDescent="0.25">
      <c r="B23" s="298">
        <f>B21+1</f>
        <v>11</v>
      </c>
      <c r="C23" s="281"/>
      <c r="D23" s="308"/>
      <c r="E23" s="279"/>
      <c r="F23" s="292" t="s">
        <v>299</v>
      </c>
      <c r="G23" s="279" t="s">
        <v>126</v>
      </c>
      <c r="H23" s="283" t="s">
        <v>326</v>
      </c>
      <c r="I23" s="304" t="s">
        <v>241</v>
      </c>
      <c r="J23" s="283" t="s">
        <v>242</v>
      </c>
      <c r="K23" s="283" t="s">
        <v>243</v>
      </c>
      <c r="L23" s="283" t="s">
        <v>84</v>
      </c>
      <c r="M23" s="283" t="s">
        <v>85</v>
      </c>
    </row>
    <row r="24" spans="2:13" ht="102" customHeight="1" x14ac:dyDescent="0.25">
      <c r="B24" s="299"/>
      <c r="C24" s="281"/>
      <c r="D24" s="308"/>
      <c r="E24" s="279"/>
      <c r="F24" s="293"/>
      <c r="G24" s="279"/>
      <c r="H24" s="284"/>
      <c r="I24" s="305"/>
      <c r="J24" s="284"/>
      <c r="K24" s="284"/>
      <c r="L24" s="284"/>
      <c r="M24" s="284"/>
    </row>
    <row r="25" spans="2:13" ht="73.150000000000006" customHeight="1" x14ac:dyDescent="0.25">
      <c r="B25" s="298">
        <f>B23+1</f>
        <v>12</v>
      </c>
      <c r="C25" s="281"/>
      <c r="D25" s="308"/>
      <c r="E25" s="279"/>
      <c r="F25" s="292" t="s">
        <v>301</v>
      </c>
      <c r="G25" s="279" t="s">
        <v>300</v>
      </c>
      <c r="H25" s="283" t="s">
        <v>214</v>
      </c>
      <c r="I25" s="304" t="s">
        <v>246</v>
      </c>
      <c r="J25" s="283" t="s">
        <v>247</v>
      </c>
      <c r="K25" s="283" t="s">
        <v>55</v>
      </c>
      <c r="L25" s="300" t="s">
        <v>239</v>
      </c>
      <c r="M25" s="286" t="s">
        <v>240</v>
      </c>
    </row>
    <row r="26" spans="2:13" ht="109.9" customHeight="1" x14ac:dyDescent="0.25">
      <c r="B26" s="299"/>
      <c r="C26" s="282"/>
      <c r="D26" s="293"/>
      <c r="E26" s="279"/>
      <c r="F26" s="293"/>
      <c r="G26" s="279"/>
      <c r="H26" s="284"/>
      <c r="I26" s="305"/>
      <c r="J26" s="284"/>
      <c r="K26" s="284"/>
      <c r="L26" s="301"/>
      <c r="M26" s="288"/>
    </row>
    <row r="27" spans="2:13" ht="73.150000000000006" customHeight="1" x14ac:dyDescent="0.25">
      <c r="B27" s="233">
        <f>B25+1</f>
        <v>13</v>
      </c>
      <c r="C27" s="280" t="s">
        <v>88</v>
      </c>
      <c r="D27" s="243" t="s">
        <v>303</v>
      </c>
      <c r="E27" s="250" t="s">
        <v>302</v>
      </c>
      <c r="F27" s="219"/>
      <c r="G27" s="250"/>
      <c r="H27" s="218" t="s">
        <v>145</v>
      </c>
      <c r="I27" s="214" t="s">
        <v>249</v>
      </c>
      <c r="J27" s="214" t="s">
        <v>160</v>
      </c>
      <c r="K27" s="214" t="s">
        <v>128</v>
      </c>
      <c r="L27" s="277" t="s">
        <v>129</v>
      </c>
      <c r="M27" s="278"/>
    </row>
    <row r="28" spans="2:13" ht="15" customHeight="1" x14ac:dyDescent="0.25">
      <c r="B28" s="298">
        <f t="shared" si="0"/>
        <v>14</v>
      </c>
      <c r="C28" s="281"/>
      <c r="D28" s="292" t="s">
        <v>304</v>
      </c>
      <c r="E28" s="279" t="s">
        <v>97</v>
      </c>
      <c r="F28" s="292"/>
      <c r="G28" s="279"/>
      <c r="H28" s="217" t="s">
        <v>253</v>
      </c>
      <c r="I28" s="304" t="s">
        <v>250</v>
      </c>
      <c r="J28" s="283" t="s">
        <v>251</v>
      </c>
      <c r="K28" s="283" t="s">
        <v>252</v>
      </c>
      <c r="L28" s="290" t="s">
        <v>143</v>
      </c>
      <c r="M28" s="283" t="s">
        <v>103</v>
      </c>
    </row>
    <row r="29" spans="2:13" ht="86.45" customHeight="1" x14ac:dyDescent="0.25">
      <c r="B29" s="299"/>
      <c r="C29" s="281"/>
      <c r="D29" s="293"/>
      <c r="E29" s="279"/>
      <c r="F29" s="293"/>
      <c r="G29" s="279"/>
      <c r="H29" s="223" t="s">
        <v>254</v>
      </c>
      <c r="I29" s="305"/>
      <c r="J29" s="284"/>
      <c r="K29" s="284"/>
      <c r="L29" s="291"/>
      <c r="M29" s="284"/>
    </row>
    <row r="30" spans="2:13" ht="128.44999999999999" customHeight="1" x14ac:dyDescent="0.25">
      <c r="B30" s="233">
        <f>B28+1</f>
        <v>15</v>
      </c>
      <c r="C30" s="282"/>
      <c r="D30" s="243" t="s">
        <v>305</v>
      </c>
      <c r="E30" s="244" t="s">
        <v>111</v>
      </c>
      <c r="F30" s="243"/>
      <c r="G30" s="250"/>
      <c r="H30" s="223" t="s">
        <v>198</v>
      </c>
      <c r="I30" s="216" t="s">
        <v>200</v>
      </c>
      <c r="J30" s="216" t="s">
        <v>201</v>
      </c>
      <c r="K30" s="216" t="s">
        <v>199</v>
      </c>
      <c r="L30" s="216" t="s">
        <v>180</v>
      </c>
      <c r="M30" s="216" t="s">
        <v>105</v>
      </c>
    </row>
    <row r="31" spans="2:13" ht="126.6" customHeight="1" x14ac:dyDescent="0.25">
      <c r="B31" s="233">
        <f t="shared" si="0"/>
        <v>16</v>
      </c>
      <c r="C31" s="280" t="s">
        <v>53</v>
      </c>
      <c r="D31" s="243" t="s">
        <v>307</v>
      </c>
      <c r="E31" s="250" t="s">
        <v>340</v>
      </c>
      <c r="F31" s="219"/>
      <c r="G31" s="250"/>
      <c r="H31" s="217" t="s">
        <v>255</v>
      </c>
      <c r="I31" s="234" t="s">
        <v>257</v>
      </c>
      <c r="J31" s="234" t="s">
        <v>256</v>
      </c>
      <c r="K31" s="234" t="s">
        <v>258</v>
      </c>
      <c r="L31" s="234" t="s">
        <v>259</v>
      </c>
      <c r="M31" s="234" t="s">
        <v>202</v>
      </c>
    </row>
    <row r="32" spans="2:13" ht="31.15" customHeight="1" x14ac:dyDescent="0.25">
      <c r="B32" s="298">
        <f>B31+1</f>
        <v>17</v>
      </c>
      <c r="C32" s="281"/>
      <c r="D32" s="292" t="s">
        <v>309</v>
      </c>
      <c r="E32" s="279" t="s">
        <v>308</v>
      </c>
      <c r="F32" s="292"/>
      <c r="G32" s="279"/>
      <c r="H32" s="283" t="s">
        <v>328</v>
      </c>
      <c r="I32" s="304" t="s">
        <v>261</v>
      </c>
      <c r="J32" s="304" t="s">
        <v>262</v>
      </c>
      <c r="K32" s="304" t="s">
        <v>260</v>
      </c>
      <c r="L32" s="283" t="s">
        <v>161</v>
      </c>
      <c r="M32" s="283" t="s">
        <v>181</v>
      </c>
    </row>
    <row r="33" spans="2:13" ht="80.45" customHeight="1" x14ac:dyDescent="0.25">
      <c r="B33" s="299"/>
      <c r="C33" s="281"/>
      <c r="D33" s="293"/>
      <c r="E33" s="279"/>
      <c r="F33" s="293"/>
      <c r="G33" s="279"/>
      <c r="H33" s="284"/>
      <c r="I33" s="305"/>
      <c r="J33" s="305"/>
      <c r="K33" s="305"/>
      <c r="L33" s="284"/>
      <c r="M33" s="284"/>
    </row>
    <row r="34" spans="2:13" ht="29.45" customHeight="1" x14ac:dyDescent="0.25">
      <c r="B34" s="298">
        <f>B32+1</f>
        <v>18</v>
      </c>
      <c r="C34" s="281"/>
      <c r="D34" s="292" t="s">
        <v>311</v>
      </c>
      <c r="E34" s="279" t="s">
        <v>310</v>
      </c>
      <c r="F34" s="292"/>
      <c r="G34" s="279"/>
      <c r="H34" s="283" t="s">
        <v>329</v>
      </c>
      <c r="I34" s="283" t="s">
        <v>80</v>
      </c>
      <c r="J34" s="283" t="s">
        <v>81</v>
      </c>
      <c r="K34" s="283" t="s">
        <v>82</v>
      </c>
      <c r="L34" s="285" t="s">
        <v>47</v>
      </c>
      <c r="M34" s="286" t="s">
        <v>83</v>
      </c>
    </row>
    <row r="35" spans="2:13" ht="115.15" customHeight="1" x14ac:dyDescent="0.25">
      <c r="B35" s="299"/>
      <c r="C35" s="281"/>
      <c r="D35" s="293"/>
      <c r="E35" s="279"/>
      <c r="F35" s="293"/>
      <c r="G35" s="279"/>
      <c r="H35" s="284"/>
      <c r="I35" s="284"/>
      <c r="J35" s="284"/>
      <c r="K35" s="284"/>
      <c r="L35" s="287"/>
      <c r="M35" s="288"/>
    </row>
    <row r="36" spans="2:13" ht="73.150000000000006" customHeight="1" x14ac:dyDescent="0.25">
      <c r="B36" s="233">
        <f>B34+1</f>
        <v>19</v>
      </c>
      <c r="C36" s="281"/>
      <c r="D36" s="292" t="s">
        <v>313</v>
      </c>
      <c r="E36" s="279" t="s">
        <v>312</v>
      </c>
      <c r="F36" s="243" t="s">
        <v>315</v>
      </c>
      <c r="G36" s="250" t="s">
        <v>314</v>
      </c>
      <c r="H36" s="214" t="s">
        <v>263</v>
      </c>
      <c r="I36" s="214" t="s">
        <v>264</v>
      </c>
      <c r="J36" s="214" t="s">
        <v>265</v>
      </c>
      <c r="K36" s="214" t="s">
        <v>266</v>
      </c>
      <c r="L36" s="275" t="s">
        <v>129</v>
      </c>
      <c r="M36" s="276"/>
    </row>
    <row r="37" spans="2:13" ht="26.1" customHeight="1" x14ac:dyDescent="0.25">
      <c r="B37" s="298">
        <f>B36+1</f>
        <v>20</v>
      </c>
      <c r="C37" s="281"/>
      <c r="D37" s="308"/>
      <c r="E37" s="279"/>
      <c r="F37" s="292" t="s">
        <v>316</v>
      </c>
      <c r="G37" s="279" t="s">
        <v>343</v>
      </c>
      <c r="H37" s="219" t="s">
        <v>152</v>
      </c>
      <c r="I37" s="277" t="s">
        <v>141</v>
      </c>
      <c r="J37" s="289"/>
      <c r="K37" s="289"/>
      <c r="L37" s="289"/>
      <c r="M37" s="278"/>
    </row>
    <row r="38" spans="2:13" ht="31.15" customHeight="1" x14ac:dyDescent="0.25">
      <c r="B38" s="309"/>
      <c r="C38" s="281"/>
      <c r="D38" s="308"/>
      <c r="E38" s="279"/>
      <c r="F38" s="308"/>
      <c r="G38" s="279"/>
      <c r="H38" s="214" t="s">
        <v>203</v>
      </c>
      <c r="I38" s="214" t="s">
        <v>204</v>
      </c>
      <c r="J38" s="214" t="s">
        <v>205</v>
      </c>
      <c r="K38" s="214" t="s">
        <v>206</v>
      </c>
      <c r="L38" s="214" t="s">
        <v>207</v>
      </c>
      <c r="M38" s="214" t="s">
        <v>130</v>
      </c>
    </row>
    <row r="39" spans="2:13" ht="25.5" x14ac:dyDescent="0.25">
      <c r="B39" s="309"/>
      <c r="C39" s="281"/>
      <c r="D39" s="308"/>
      <c r="E39" s="279"/>
      <c r="F39" s="308"/>
      <c r="G39" s="279"/>
      <c r="H39" s="214" t="s">
        <v>162</v>
      </c>
      <c r="I39" s="214" t="s">
        <v>165</v>
      </c>
      <c r="J39" s="214" t="s">
        <v>166</v>
      </c>
      <c r="K39" s="214" t="s">
        <v>167</v>
      </c>
      <c r="L39" s="214" t="s">
        <v>168</v>
      </c>
      <c r="M39" s="214" t="s">
        <v>130</v>
      </c>
    </row>
    <row r="40" spans="2:13" ht="30.6" customHeight="1" x14ac:dyDescent="0.25">
      <c r="B40" s="309"/>
      <c r="C40" s="281"/>
      <c r="D40" s="308"/>
      <c r="E40" s="279"/>
      <c r="F40" s="308"/>
      <c r="G40" s="279"/>
      <c r="H40" s="214" t="s">
        <v>189</v>
      </c>
      <c r="I40" s="214" t="s">
        <v>190</v>
      </c>
      <c r="J40" s="214" t="s">
        <v>191</v>
      </c>
      <c r="K40" s="214" t="s">
        <v>192</v>
      </c>
      <c r="L40" s="214" t="s">
        <v>193</v>
      </c>
      <c r="M40" s="214" t="s">
        <v>146</v>
      </c>
    </row>
    <row r="41" spans="2:13" ht="42.6" customHeight="1" x14ac:dyDescent="0.25">
      <c r="B41" s="309"/>
      <c r="C41" s="281"/>
      <c r="D41" s="308"/>
      <c r="E41" s="279"/>
      <c r="F41" s="308"/>
      <c r="G41" s="279"/>
      <c r="H41" s="214" t="s">
        <v>163</v>
      </c>
      <c r="I41" s="214" t="s">
        <v>169</v>
      </c>
      <c r="J41" s="214" t="s">
        <v>170</v>
      </c>
      <c r="K41" s="214" t="s">
        <v>171</v>
      </c>
      <c r="L41" s="214" t="s">
        <v>172</v>
      </c>
      <c r="M41" s="214" t="s">
        <v>146</v>
      </c>
    </row>
    <row r="42" spans="2:13" ht="46.9" customHeight="1" x14ac:dyDescent="0.25">
      <c r="B42" s="299"/>
      <c r="C42" s="281"/>
      <c r="D42" s="308"/>
      <c r="E42" s="279"/>
      <c r="F42" s="293"/>
      <c r="G42" s="279"/>
      <c r="H42" s="214" t="s">
        <v>164</v>
      </c>
      <c r="I42" s="214" t="s">
        <v>173</v>
      </c>
      <c r="J42" s="214" t="s">
        <v>174</v>
      </c>
      <c r="K42" s="214" t="s">
        <v>175</v>
      </c>
      <c r="L42" s="215" t="s">
        <v>176</v>
      </c>
      <c r="M42" s="215" t="s">
        <v>146</v>
      </c>
    </row>
    <row r="43" spans="2:13" ht="76.5" x14ac:dyDescent="0.25">
      <c r="B43" s="220">
        <f>B37+1</f>
        <v>21</v>
      </c>
      <c r="C43" s="282"/>
      <c r="D43" s="293"/>
      <c r="E43" s="279"/>
      <c r="F43" s="243" t="s">
        <v>318</v>
      </c>
      <c r="G43" s="250" t="s">
        <v>317</v>
      </c>
      <c r="H43" s="214" t="s">
        <v>208</v>
      </c>
      <c r="I43" s="214" t="s">
        <v>131</v>
      </c>
      <c r="J43" s="214" t="s">
        <v>132</v>
      </c>
      <c r="K43" s="214" t="s">
        <v>133</v>
      </c>
      <c r="L43" s="214" t="s">
        <v>134</v>
      </c>
      <c r="M43" s="214" t="s">
        <v>135</v>
      </c>
    </row>
    <row r="45" spans="2:13" ht="22.15" customHeight="1" x14ac:dyDescent="0.25">
      <c r="G45" s="274" t="s">
        <v>345</v>
      </c>
      <c r="H45" s="274"/>
      <c r="I45" s="274"/>
    </row>
    <row r="46" spans="2:13" ht="19.149999999999999" customHeight="1" x14ac:dyDescent="0.25">
      <c r="C46" s="222" t="s">
        <v>136</v>
      </c>
      <c r="E46" s="194" t="s">
        <v>137</v>
      </c>
    </row>
    <row r="47" spans="2:13" ht="19.149999999999999" customHeight="1" x14ac:dyDescent="0.25">
      <c r="E47" s="194" t="s">
        <v>210</v>
      </c>
    </row>
    <row r="48" spans="2:13" ht="19.149999999999999" customHeight="1" x14ac:dyDescent="0.25">
      <c r="E48" s="194" t="s">
        <v>138</v>
      </c>
    </row>
    <row r="49" spans="5:7" ht="19.149999999999999" customHeight="1" x14ac:dyDescent="0.25">
      <c r="E49" s="194" t="s">
        <v>139</v>
      </c>
    </row>
    <row r="50" spans="5:7" ht="19.149999999999999" customHeight="1" x14ac:dyDescent="0.25">
      <c r="E50" s="194" t="s">
        <v>140</v>
      </c>
    </row>
    <row r="51" spans="5:7" ht="19.149999999999999" customHeight="1" x14ac:dyDescent="0.25">
      <c r="E51" s="274" t="s">
        <v>183</v>
      </c>
      <c r="F51" s="274"/>
      <c r="G51" s="274"/>
    </row>
    <row r="53" spans="5:7" ht="31.15" customHeight="1" x14ac:dyDescent="0.25">
      <c r="E53" s="274" t="s">
        <v>142</v>
      </c>
      <c r="F53" s="274"/>
      <c r="G53" s="274"/>
    </row>
  </sheetData>
  <mergeCells count="123">
    <mergeCell ref="D36:D43"/>
    <mergeCell ref="F37:F42"/>
    <mergeCell ref="H21:H22"/>
    <mergeCell ref="H23:H24"/>
    <mergeCell ref="H25:H26"/>
    <mergeCell ref="B23:B24"/>
    <mergeCell ref="B25:B26"/>
    <mergeCell ref="D28:D29"/>
    <mergeCell ref="F28:F29"/>
    <mergeCell ref="D32:D33"/>
    <mergeCell ref="F32:F33"/>
    <mergeCell ref="B37:B42"/>
    <mergeCell ref="E32:E33"/>
    <mergeCell ref="G32:G33"/>
    <mergeCell ref="B32:B33"/>
    <mergeCell ref="K32:K33"/>
    <mergeCell ref="L32:L33"/>
    <mergeCell ref="M32:M33"/>
    <mergeCell ref="L14:L15"/>
    <mergeCell ref="M14:M15"/>
    <mergeCell ref="B17:B19"/>
    <mergeCell ref="D5:E6"/>
    <mergeCell ref="D7:D9"/>
    <mergeCell ref="F5:G6"/>
    <mergeCell ref="F7:F8"/>
    <mergeCell ref="D10:D11"/>
    <mergeCell ref="D14:D15"/>
    <mergeCell ref="D16:D19"/>
    <mergeCell ref="F17:F19"/>
    <mergeCell ref="L7:L8"/>
    <mergeCell ref="M7:M8"/>
    <mergeCell ref="G7:G8"/>
    <mergeCell ref="B7:B8"/>
    <mergeCell ref="I10:I11"/>
    <mergeCell ref="J10:J11"/>
    <mergeCell ref="K10:K11"/>
    <mergeCell ref="L10:L11"/>
    <mergeCell ref="M10:M11"/>
    <mergeCell ref="G10:G11"/>
    <mergeCell ref="I34:I35"/>
    <mergeCell ref="J34:J35"/>
    <mergeCell ref="B34:B35"/>
    <mergeCell ref="D34:D35"/>
    <mergeCell ref="I32:I33"/>
    <mergeCell ref="J32:J33"/>
    <mergeCell ref="B28:B29"/>
    <mergeCell ref="C7:C26"/>
    <mergeCell ref="I28:I29"/>
    <mergeCell ref="J28:J29"/>
    <mergeCell ref="B21:B22"/>
    <mergeCell ref="B10:B11"/>
    <mergeCell ref="K28:K29"/>
    <mergeCell ref="I7:I8"/>
    <mergeCell ref="J7:J8"/>
    <mergeCell ref="K7:K8"/>
    <mergeCell ref="I14:I15"/>
    <mergeCell ref="J14:J15"/>
    <mergeCell ref="K14:K15"/>
    <mergeCell ref="D20:D26"/>
    <mergeCell ref="F21:F22"/>
    <mergeCell ref="F23:F24"/>
    <mergeCell ref="F25:F26"/>
    <mergeCell ref="G23:G24"/>
    <mergeCell ref="G25:G26"/>
    <mergeCell ref="E10:E11"/>
    <mergeCell ref="H17:H19"/>
    <mergeCell ref="I25:I26"/>
    <mergeCell ref="J25:J26"/>
    <mergeCell ref="K25:K26"/>
    <mergeCell ref="L25:L26"/>
    <mergeCell ref="M25:M26"/>
    <mergeCell ref="E20:E26"/>
    <mergeCell ref="I17:I19"/>
    <mergeCell ref="K17:K19"/>
    <mergeCell ref="J17:J19"/>
    <mergeCell ref="M17:M19"/>
    <mergeCell ref="L17:L19"/>
    <mergeCell ref="I23:I24"/>
    <mergeCell ref="J23:J24"/>
    <mergeCell ref="K23:K24"/>
    <mergeCell ref="L23:L24"/>
    <mergeCell ref="M23:M24"/>
    <mergeCell ref="I21:I22"/>
    <mergeCell ref="K21:K22"/>
    <mergeCell ref="J21:J22"/>
    <mergeCell ref="G21:G22"/>
    <mergeCell ref="G17:G19"/>
    <mergeCell ref="E16:E19"/>
    <mergeCell ref="B4:M4"/>
    <mergeCell ref="B5:B6"/>
    <mergeCell ref="C5:C6"/>
    <mergeCell ref="I5:M5"/>
    <mergeCell ref="E7:E9"/>
    <mergeCell ref="E14:E15"/>
    <mergeCell ref="G14:G15"/>
    <mergeCell ref="B14:B15"/>
    <mergeCell ref="H7:H8"/>
    <mergeCell ref="H10:H11"/>
    <mergeCell ref="H14:H15"/>
    <mergeCell ref="E53:G53"/>
    <mergeCell ref="L20:M20"/>
    <mergeCell ref="L36:M36"/>
    <mergeCell ref="L27:M27"/>
    <mergeCell ref="E36:E43"/>
    <mergeCell ref="C27:C30"/>
    <mergeCell ref="C31:C43"/>
    <mergeCell ref="G45:I45"/>
    <mergeCell ref="H32:H33"/>
    <mergeCell ref="H34:H35"/>
    <mergeCell ref="L21:M22"/>
    <mergeCell ref="I37:M37"/>
    <mergeCell ref="G37:G42"/>
    <mergeCell ref="E51:G51"/>
    <mergeCell ref="L28:L29"/>
    <mergeCell ref="M28:M29"/>
    <mergeCell ref="E28:E29"/>
    <mergeCell ref="G28:G29"/>
    <mergeCell ref="K34:K35"/>
    <mergeCell ref="L34:L35"/>
    <mergeCell ref="M34:M35"/>
    <mergeCell ref="E34:E35"/>
    <mergeCell ref="G34:G35"/>
    <mergeCell ref="F34:F35"/>
  </mergeCells>
  <conditionalFormatting sqref="B5:D5 F5 G7 G9:G10 G12:G14 G16">
    <cfRule type="cellIs" dxfId="9" priority="5" operator="equal">
      <formula>"Tidak dinilai"</formula>
    </cfRule>
  </conditionalFormatting>
  <conditionalFormatting sqref="H6 G20:G21 G23 G25 G28 G30">
    <cfRule type="cellIs" dxfId="8" priority="8" operator="equal">
      <formula>"Tidak dinilai"</formula>
    </cfRule>
  </conditionalFormatting>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24"/>
  <sheetViews>
    <sheetView zoomScale="110" zoomScaleNormal="110" workbookViewId="0">
      <selection activeCell="E155" sqref="E155"/>
    </sheetView>
  </sheetViews>
  <sheetFormatPr defaultColWidth="8.7109375" defaultRowHeight="16.5" x14ac:dyDescent="0.3"/>
  <cols>
    <col min="1" max="1" width="6.28515625" style="39" customWidth="1"/>
    <col min="2" max="2" width="8.42578125" style="103" customWidth="1"/>
    <col min="3" max="3" width="6.7109375" style="28" customWidth="1"/>
    <col min="4" max="4" width="53" style="28" customWidth="1"/>
    <col min="5" max="5" width="9" style="43" customWidth="1"/>
    <col min="6" max="6" width="6.42578125" style="28" customWidth="1"/>
    <col min="7" max="7" width="25.28515625" style="38" customWidth="1"/>
    <col min="8" max="8" width="13.28515625" style="38" customWidth="1"/>
    <col min="9" max="9" width="7.7109375" style="28" customWidth="1"/>
    <col min="10" max="16384" width="8.7109375" style="28"/>
  </cols>
  <sheetData>
    <row r="1" spans="1:9" ht="26.25" customHeight="1" x14ac:dyDescent="0.35">
      <c r="A1" s="90" t="s">
        <v>27</v>
      </c>
      <c r="B1" s="101"/>
      <c r="C1" s="91"/>
      <c r="D1" s="380" t="s">
        <v>153</v>
      </c>
      <c r="E1" s="380"/>
      <c r="F1" s="380"/>
      <c r="G1" s="380"/>
      <c r="H1" s="380"/>
      <c r="I1" s="381"/>
    </row>
    <row r="2" spans="1:9" ht="19.5" customHeight="1" x14ac:dyDescent="0.3">
      <c r="A2" s="92" t="s">
        <v>28</v>
      </c>
      <c r="B2" s="102"/>
      <c r="C2" s="93"/>
      <c r="D2" s="382" t="s">
        <v>29</v>
      </c>
      <c r="E2" s="382"/>
      <c r="F2" s="382"/>
      <c r="G2" s="382"/>
      <c r="H2" s="382"/>
      <c r="I2" s="383"/>
    </row>
    <row r="3" spans="1:9" s="31" customFormat="1" ht="26.25" customHeight="1" x14ac:dyDescent="0.25">
      <c r="A3" s="385" t="s">
        <v>0</v>
      </c>
      <c r="B3" s="386"/>
      <c r="C3" s="386"/>
      <c r="D3" s="386"/>
      <c r="E3" s="29"/>
      <c r="F3" s="30"/>
      <c r="G3" s="23"/>
      <c r="H3" s="23"/>
    </row>
    <row r="4" spans="1:9" s="31" customFormat="1" ht="30" customHeight="1" x14ac:dyDescent="0.25">
      <c r="A4" s="384" t="s">
        <v>54</v>
      </c>
      <c r="B4" s="384"/>
      <c r="C4" s="384"/>
      <c r="D4" s="32"/>
      <c r="E4" s="33"/>
      <c r="G4" s="23"/>
      <c r="H4" s="23"/>
    </row>
    <row r="5" spans="1:9" s="31" customFormat="1" ht="29.25" customHeight="1" x14ac:dyDescent="0.25">
      <c r="A5" s="384" t="s">
        <v>154</v>
      </c>
      <c r="B5" s="384"/>
      <c r="C5" s="384"/>
      <c r="D5" s="32"/>
      <c r="E5" s="33"/>
      <c r="G5" s="23"/>
      <c r="H5" s="23"/>
    </row>
    <row r="6" spans="1:9" s="31" customFormat="1" ht="19.5" customHeight="1" x14ac:dyDescent="0.25">
      <c r="A6" s="384" t="s">
        <v>3</v>
      </c>
      <c r="B6" s="384"/>
      <c r="C6" s="384"/>
      <c r="D6" s="32"/>
      <c r="E6" s="33"/>
      <c r="G6" s="23"/>
      <c r="H6" s="23"/>
    </row>
    <row r="7" spans="1:9" s="31" customFormat="1" ht="19.5" customHeight="1" x14ac:dyDescent="0.25">
      <c r="A7" s="384" t="s">
        <v>45</v>
      </c>
      <c r="B7" s="384"/>
      <c r="C7" s="384"/>
      <c r="D7" s="32" t="s">
        <v>46</v>
      </c>
      <c r="E7" s="33"/>
      <c r="G7" s="23"/>
      <c r="H7" s="23"/>
    </row>
    <row r="8" spans="1:9" s="31" customFormat="1" ht="19.5" customHeight="1" x14ac:dyDescent="0.25">
      <c r="A8" s="384" t="s">
        <v>4</v>
      </c>
      <c r="B8" s="384"/>
      <c r="C8" s="384"/>
      <c r="D8" s="34"/>
      <c r="E8" s="35"/>
      <c r="F8" s="36"/>
      <c r="G8" s="23"/>
      <c r="H8" s="23"/>
    </row>
    <row r="9" spans="1:9" ht="19.5" customHeight="1" x14ac:dyDescent="0.3">
      <c r="A9" s="37"/>
      <c r="E9" s="39"/>
      <c r="F9" s="30"/>
      <c r="G9" s="24"/>
      <c r="H9" s="24"/>
    </row>
    <row r="10" spans="1:9" s="31" customFormat="1" ht="24.75" customHeight="1" x14ac:dyDescent="0.25">
      <c r="A10" s="387" t="s">
        <v>5</v>
      </c>
      <c r="B10" s="387"/>
      <c r="C10" s="387"/>
      <c r="E10" s="29"/>
      <c r="F10" s="30"/>
      <c r="G10" s="23"/>
      <c r="H10" s="23"/>
    </row>
    <row r="11" spans="1:9" s="31" customFormat="1" ht="19.5" customHeight="1" x14ac:dyDescent="0.25">
      <c r="A11" s="384" t="s">
        <v>6</v>
      </c>
      <c r="B11" s="384"/>
      <c r="C11" s="384"/>
      <c r="D11" s="32"/>
      <c r="E11" s="33"/>
      <c r="G11" s="23"/>
      <c r="H11" s="23"/>
    </row>
    <row r="12" spans="1:9" s="31" customFormat="1" ht="19.5" customHeight="1" x14ac:dyDescent="0.25">
      <c r="A12" s="384" t="s">
        <v>7</v>
      </c>
      <c r="B12" s="384"/>
      <c r="C12" s="384"/>
      <c r="D12" s="32"/>
      <c r="E12" s="33"/>
      <c r="G12" s="23"/>
      <c r="H12" s="23"/>
    </row>
    <row r="13" spans="1:9" s="31" customFormat="1" ht="19.5" customHeight="1" x14ac:dyDescent="0.25">
      <c r="A13" s="394" t="s">
        <v>8</v>
      </c>
      <c r="B13" s="394"/>
      <c r="C13" s="394"/>
      <c r="D13" s="32"/>
      <c r="E13" s="33"/>
      <c r="G13" s="23"/>
      <c r="H13" s="23"/>
    </row>
    <row r="14" spans="1:9" ht="19.5" customHeight="1" x14ac:dyDescent="0.3">
      <c r="A14" s="15"/>
      <c r="B14" s="104"/>
      <c r="C14" s="25"/>
      <c r="D14" s="25"/>
      <c r="E14" s="16"/>
      <c r="F14" s="25"/>
      <c r="G14" s="25"/>
      <c r="H14" s="25"/>
    </row>
    <row r="15" spans="1:9" ht="53.25" customHeight="1" x14ac:dyDescent="0.3">
      <c r="A15" s="48" t="s">
        <v>20</v>
      </c>
      <c r="B15" s="105" t="s">
        <v>21</v>
      </c>
      <c r="C15" s="399" t="s">
        <v>19</v>
      </c>
      <c r="D15" s="395"/>
      <c r="E15" s="48" t="s">
        <v>11</v>
      </c>
      <c r="F15" s="26"/>
      <c r="G15" s="395" t="s">
        <v>12</v>
      </c>
      <c r="H15" s="395"/>
      <c r="I15" s="395"/>
    </row>
    <row r="16" spans="1:9" ht="30.6" customHeight="1" x14ac:dyDescent="0.3">
      <c r="A16" s="51"/>
      <c r="B16" s="106" t="s">
        <v>34</v>
      </c>
      <c r="C16" s="397" t="s">
        <v>122</v>
      </c>
      <c r="D16" s="398"/>
      <c r="E16" s="47" t="s">
        <v>36</v>
      </c>
      <c r="F16" s="43"/>
      <c r="G16" s="331" t="s">
        <v>57</v>
      </c>
      <c r="H16" s="332"/>
      <c r="I16" s="333"/>
    </row>
    <row r="17" spans="1:9" ht="30.6" customHeight="1" x14ac:dyDescent="0.3">
      <c r="A17" s="51"/>
      <c r="B17" s="106" t="s">
        <v>35</v>
      </c>
      <c r="C17" s="397" t="s">
        <v>123</v>
      </c>
      <c r="D17" s="398"/>
      <c r="E17" s="47" t="s">
        <v>36</v>
      </c>
      <c r="F17" s="43"/>
      <c r="G17" s="334"/>
      <c r="H17" s="335"/>
      <c r="I17" s="336"/>
    </row>
    <row r="18" spans="1:9" ht="18.600000000000001" customHeight="1" x14ac:dyDescent="0.3">
      <c r="A18" s="51"/>
      <c r="B18" s="107" t="s">
        <v>62</v>
      </c>
      <c r="C18" s="400" t="s">
        <v>60</v>
      </c>
      <c r="D18" s="398"/>
      <c r="E18" s="47" t="s">
        <v>36</v>
      </c>
      <c r="F18" s="43"/>
      <c r="G18" s="41"/>
      <c r="H18" s="41"/>
      <c r="I18" s="41"/>
    </row>
    <row r="19" spans="1:9" ht="18.600000000000001" customHeight="1" x14ac:dyDescent="0.3">
      <c r="A19" s="51"/>
      <c r="B19" s="107" t="s">
        <v>63</v>
      </c>
      <c r="C19" s="400" t="s">
        <v>95</v>
      </c>
      <c r="D19" s="401"/>
      <c r="E19" s="47" t="s">
        <v>36</v>
      </c>
      <c r="F19" s="43"/>
      <c r="G19" s="41"/>
      <c r="H19" s="41"/>
      <c r="I19" s="41"/>
    </row>
    <row r="20" spans="1:9" ht="30.6" customHeight="1" x14ac:dyDescent="0.3">
      <c r="A20" s="51"/>
      <c r="B20" s="195" t="s">
        <v>64</v>
      </c>
      <c r="C20" s="400" t="s">
        <v>124</v>
      </c>
      <c r="D20" s="401"/>
      <c r="E20" s="47" t="s">
        <v>36</v>
      </c>
      <c r="F20" s="43"/>
      <c r="G20" s="41"/>
      <c r="H20" s="41"/>
      <c r="I20" s="41"/>
    </row>
    <row r="21" spans="1:9" ht="30.6" customHeight="1" x14ac:dyDescent="0.3">
      <c r="A21" s="51"/>
      <c r="B21" s="195" t="s">
        <v>65</v>
      </c>
      <c r="C21" s="404" t="s">
        <v>215</v>
      </c>
      <c r="D21" s="405"/>
      <c r="E21" s="47" t="s">
        <v>36</v>
      </c>
      <c r="F21" s="43"/>
      <c r="G21" s="41"/>
      <c r="H21" s="41"/>
      <c r="I21" s="41"/>
    </row>
    <row r="22" spans="1:9" ht="30.6" customHeight="1" x14ac:dyDescent="0.3">
      <c r="A22" s="51"/>
      <c r="B22" s="195" t="s">
        <v>120</v>
      </c>
      <c r="C22" s="404" t="s">
        <v>217</v>
      </c>
      <c r="D22" s="405"/>
      <c r="E22" s="47" t="s">
        <v>36</v>
      </c>
      <c r="F22" s="43"/>
      <c r="G22" s="41"/>
      <c r="H22" s="41"/>
      <c r="I22" s="41"/>
    </row>
    <row r="23" spans="1:9" ht="18.600000000000001" customHeight="1" x14ac:dyDescent="0.3">
      <c r="A23" s="51"/>
      <c r="B23" s="195" t="s">
        <v>216</v>
      </c>
      <c r="C23" s="404" t="s">
        <v>121</v>
      </c>
      <c r="D23" s="405"/>
      <c r="E23" s="47" t="s">
        <v>36</v>
      </c>
      <c r="F23" s="43"/>
      <c r="G23" s="41"/>
      <c r="H23" s="41"/>
      <c r="I23" s="41"/>
    </row>
    <row r="24" spans="1:9" ht="18.600000000000001" customHeight="1" x14ac:dyDescent="0.3">
      <c r="A24" s="51"/>
      <c r="B24" s="195" t="s">
        <v>218</v>
      </c>
      <c r="C24" s="402" t="s">
        <v>61</v>
      </c>
      <c r="D24" s="403"/>
      <c r="E24" s="47" t="s">
        <v>36</v>
      </c>
      <c r="F24" s="43"/>
      <c r="G24" s="41"/>
      <c r="H24" s="41"/>
      <c r="I24" s="41"/>
    </row>
    <row r="25" spans="1:9" ht="29.25" customHeight="1" x14ac:dyDescent="0.3">
      <c r="A25" s="51"/>
      <c r="B25" s="108"/>
      <c r="C25" s="396" t="s">
        <v>38</v>
      </c>
      <c r="D25" s="396"/>
      <c r="E25" s="65" t="str">
        <f>IF(AND(E19="Ada",E17="Ada",E18="Ada",E19="Ada",E20="Ada",E21="Ada",E22="Ada",E23="Ada",E24="Ada"),"Memenuhi","Tidak Memenuhi")</f>
        <v>Memenuhi</v>
      </c>
      <c r="F25" s="43"/>
      <c r="G25" s="41"/>
      <c r="H25" s="41"/>
      <c r="I25" s="41"/>
    </row>
    <row r="26" spans="1:9" ht="15.75" customHeight="1" x14ac:dyDescent="0.3">
      <c r="A26" s="64"/>
      <c r="B26" s="109"/>
      <c r="C26" s="55"/>
      <c r="D26" s="55"/>
      <c r="E26" s="56"/>
      <c r="F26" s="43"/>
      <c r="G26" s="41"/>
      <c r="H26" s="41"/>
      <c r="I26" s="41"/>
    </row>
    <row r="27" spans="1:9" ht="20.45" customHeight="1" x14ac:dyDescent="0.3">
      <c r="A27" s="68">
        <v>1</v>
      </c>
      <c r="B27" s="116" t="str">
        <f>'Matriks Penilaian'!$D$7</f>
        <v>1.1</v>
      </c>
      <c r="C27" s="379" t="str">
        <f>'Matriks Penilaian'!$E$7</f>
        <v>Justifikasi penyelenggaraan prodi PT PJJ</v>
      </c>
      <c r="D27" s="379"/>
      <c r="E27" s="343">
        <v>4</v>
      </c>
      <c r="F27" s="82"/>
      <c r="G27" s="345" t="s">
        <v>68</v>
      </c>
      <c r="H27" s="346"/>
      <c r="I27" s="347"/>
    </row>
    <row r="28" spans="1:9" ht="20.45" customHeight="1" x14ac:dyDescent="0.3">
      <c r="A28" s="68"/>
      <c r="B28" s="110" t="str">
        <f>'Matriks Penilaian'!$F$7</f>
        <v>1.1.1</v>
      </c>
      <c r="C28" s="377" t="str">
        <f>'Matriks Penilaian'!$G$7</f>
        <v>Urgensi penyelenggaraan program studi yang diusulkan</v>
      </c>
      <c r="D28" s="378"/>
      <c r="E28" s="406"/>
      <c r="F28" s="82"/>
      <c r="G28" s="372"/>
      <c r="H28" s="373"/>
      <c r="I28" s="374"/>
    </row>
    <row r="29" spans="1:9" ht="154.15" customHeight="1" x14ac:dyDescent="0.3">
      <c r="A29" s="68"/>
      <c r="B29" s="110"/>
      <c r="C29" s="351" t="str">
        <f>'Matriks Penilaian'!$H$7</f>
        <v>Keterpenuhan lima aspek urgensi penyelenggaraan PJJ yang mencakup aspek: 
1. analisis data kelayakan penyelenggaraan PJJ secara massal dengan biaya murah pada seluruh wilayah jangkauan, 
2. analisis data keterserapan lulusan program studi tatap muka sejenis di wilayah jangkauan, dan kebutuhan kompetensi dunia usaha, industri dan kerja
3. analisis data kejenuhan program studi tatap muka sejenis sebagai bukti ketiadaan potensi konflik dengan perguruan tinggi penyelenggara program studi tatap muka dan atau PJJ sejenis di wilayah jangkauan, dan 
4. ketersediaan dukungan dari pemerintah daerah/provinsi dan LLDIKTI wilayah jangkauan tentang potensi dan minat calon mahasiswa, dan
5. kesiapan sarana dan prasarana untuk pembelajaran pendidikan jarak jauh.</v>
      </c>
      <c r="D29" s="352"/>
      <c r="E29" s="344"/>
      <c r="F29" s="82"/>
      <c r="G29" s="372"/>
      <c r="H29" s="373"/>
      <c r="I29" s="374"/>
    </row>
    <row r="30" spans="1:9" ht="57" customHeight="1" x14ac:dyDescent="0.3">
      <c r="A30" s="68"/>
      <c r="B30" s="110"/>
      <c r="C30" s="59">
        <v>4</v>
      </c>
      <c r="D30" s="212" t="str">
        <f>'Matriks Penilaian'!I7</f>
        <v>Urgensi penyelenggaraan PJJ berdasarkan lima aspek dan penjelasan didukung dengan analisis data berdasarkan sumber resmi (BPS, PD Dikti, dan sumber lain) dan analisisnya memperlihatkan keterkaitan antar kelima aspek urgensi penyelenggaraan</v>
      </c>
      <c r="E30" s="213"/>
      <c r="F30" s="82"/>
      <c r="G30" s="348"/>
      <c r="H30" s="349"/>
      <c r="I30" s="350"/>
    </row>
    <row r="31" spans="1:9" ht="60" customHeight="1" x14ac:dyDescent="0.3">
      <c r="A31" s="68"/>
      <c r="B31" s="110"/>
      <c r="C31" s="59">
        <v>3</v>
      </c>
      <c r="D31" s="212" t="str">
        <f>'Matriks Penilaian'!J7</f>
        <v>Urgensi penyelenggaraan PJJ berdasarkan empat aspek pertama dan penjelasan didukung dengan analisis data berdasarkan sumber resmi (BPS, PD Dikti, dan sumber lain) dan analisisnya memperlihatkan keterkaitan antar empat aspek pertama</v>
      </c>
      <c r="E31" s="62"/>
      <c r="F31" s="82"/>
      <c r="G31" s="94"/>
      <c r="H31" s="94"/>
      <c r="I31" s="94"/>
    </row>
    <row r="32" spans="1:9" ht="45.6" customHeight="1" x14ac:dyDescent="0.3">
      <c r="A32" s="68"/>
      <c r="B32" s="110"/>
      <c r="C32" s="59">
        <v>2</v>
      </c>
      <c r="D32" s="212" t="str">
        <f>'Matriks Penilaian'!$K$7</f>
        <v>Urgensi penyelenggaraan PJJ berdasarkan empat aspek pertama dan penjelasan didukung dengan analisis data berdasarkan sumber resmi (BPS, PD Dikti, dan sumber lain) atau sumber sendiri dan menggunakan analisis sederhana</v>
      </c>
      <c r="E32" s="62"/>
      <c r="F32" s="82"/>
      <c r="G32" s="57"/>
      <c r="H32" s="83"/>
      <c r="I32" s="82"/>
    </row>
    <row r="33" spans="1:9" ht="43.9" customHeight="1" x14ac:dyDescent="0.3">
      <c r="A33" s="68"/>
      <c r="B33" s="110"/>
      <c r="C33" s="59">
        <v>1</v>
      </c>
      <c r="D33" s="211" t="str">
        <f>'Matriks Penilaian'!$L$7</f>
        <v xml:space="preserve">Urgensi penyelenggaraan PJJ di wilayah jangkauan mencakup kurang dari lima aspek tanpa dukungan data dari sumber yang resmi (BPS, pemda setempat, dan sebagainya)
</v>
      </c>
      <c r="E33" s="62"/>
      <c r="F33" s="82"/>
      <c r="G33" s="57"/>
      <c r="H33" s="83"/>
      <c r="I33" s="82"/>
    </row>
    <row r="34" spans="1:9" ht="18.600000000000001" customHeight="1" x14ac:dyDescent="0.3">
      <c r="A34" s="68"/>
      <c r="B34" s="110"/>
      <c r="C34" s="59">
        <v>0</v>
      </c>
      <c r="D34" s="224" t="str">
        <f>'Matriks Penilaian'!$M$7</f>
        <v>Tidak ada penjelasan atau penjelasan tidak relevan</v>
      </c>
      <c r="E34" s="62"/>
      <c r="F34" s="82"/>
      <c r="G34" s="57"/>
      <c r="H34" s="83"/>
      <c r="I34" s="82"/>
    </row>
    <row r="35" spans="1:9" ht="18.75" customHeight="1" x14ac:dyDescent="0.3">
      <c r="A35" s="68"/>
      <c r="B35" s="111"/>
      <c r="C35" s="322" t="s">
        <v>101</v>
      </c>
      <c r="D35" s="322"/>
      <c r="E35" s="63">
        <f>IF(OR(E27&lt;0,E27&gt;4),"Salah Isi",E27)</f>
        <v>4</v>
      </c>
      <c r="F35" s="82"/>
      <c r="G35" s="57"/>
      <c r="H35" s="83"/>
      <c r="I35" s="82"/>
    </row>
    <row r="36" spans="1:9" ht="15.75" customHeight="1" x14ac:dyDescent="0.3">
      <c r="B36" s="112"/>
      <c r="C36" s="55"/>
      <c r="D36" s="55"/>
      <c r="E36" s="56"/>
      <c r="F36" s="43"/>
      <c r="G36" s="41"/>
      <c r="H36" s="41"/>
      <c r="I36" s="41"/>
    </row>
    <row r="37" spans="1:9" ht="32.450000000000003" customHeight="1" x14ac:dyDescent="0.3">
      <c r="A37" s="68">
        <f>A27+1</f>
        <v>2</v>
      </c>
      <c r="B37" s="116" t="str">
        <f>'Matriks Penilaian'!$F$9</f>
        <v>1.1.2</v>
      </c>
      <c r="C37" s="359" t="str">
        <f>'Matriks Penilaian'!$H$9</f>
        <v>Kerjasama institusi yang telah dibangun dengan para pihak dalam rangka penyelenggaraan PJJ di wilayah jangkauan</v>
      </c>
      <c r="D37" s="359"/>
      <c r="E37" s="60">
        <v>4</v>
      </c>
      <c r="F37" s="82"/>
      <c r="G37" s="345" t="s">
        <v>275</v>
      </c>
      <c r="H37" s="346"/>
      <c r="I37" s="347"/>
    </row>
    <row r="38" spans="1:9" ht="30" customHeight="1" x14ac:dyDescent="0.3">
      <c r="A38" s="68"/>
      <c r="B38" s="110"/>
      <c r="C38" s="59">
        <v>4</v>
      </c>
      <c r="D38" s="211" t="str">
        <f>'Matriks Penilaian'!$I$9</f>
        <v>Kerjasama institusi yang berhasil dibangun dibuktikan dengan  adanya Memorandum of Agreement/Perjanjian Kerja Sama dengan &gt;= 3 (tiga) mitra</v>
      </c>
      <c r="E38" s="211"/>
      <c r="F38" s="82"/>
      <c r="G38" s="348"/>
      <c r="H38" s="349"/>
      <c r="I38" s="350"/>
    </row>
    <row r="39" spans="1:9" ht="30" customHeight="1" x14ac:dyDescent="0.3">
      <c r="A39" s="68"/>
      <c r="B39" s="110"/>
      <c r="C39" s="59">
        <v>3</v>
      </c>
      <c r="D39" s="211" t="str">
        <f>'Matriks Penilaian'!$J$9</f>
        <v>Kerjasama institusi yang berhasil dibangun dibuktikan dengan  adanya Memorandum of Agreement/Perjanjian Kerja Sama dengan 2 (dua) mitra</v>
      </c>
      <c r="E39" s="62"/>
      <c r="F39" s="82"/>
      <c r="G39" s="94"/>
      <c r="H39" s="94"/>
      <c r="I39" s="94"/>
    </row>
    <row r="40" spans="1:9" ht="30" customHeight="1" x14ac:dyDescent="0.3">
      <c r="A40" s="68"/>
      <c r="B40" s="110"/>
      <c r="C40" s="59">
        <v>2</v>
      </c>
      <c r="D40" s="211" t="str">
        <f>'Matriks Penilaian'!$K$9</f>
        <v>Kerjasama institusi yang berhasil dibangun dibuktikan dengan  adanya Memorandum of Agreement/Perjanjian Kerja Sama dengan 1 (satu) mitra</v>
      </c>
      <c r="E40" s="62"/>
      <c r="F40" s="82"/>
      <c r="G40" s="57"/>
      <c r="H40" s="83"/>
      <c r="I40" s="82"/>
    </row>
    <row r="41" spans="1:9" ht="30" customHeight="1" x14ac:dyDescent="0.3">
      <c r="A41" s="68"/>
      <c r="B41" s="110"/>
      <c r="C41" s="59">
        <v>1</v>
      </c>
      <c r="D41" s="211" t="str">
        <f>'Matriks Penilaian'!$L$9</f>
        <v>Kerjasama institusi yang berhasil dibangun dibuktikan dengan  adanya Memorandum of Understanding/Nota Kesepahaman dengan mitra</v>
      </c>
      <c r="E41" s="62"/>
      <c r="F41" s="82"/>
      <c r="G41" s="57"/>
      <c r="H41" s="83"/>
      <c r="I41" s="82"/>
    </row>
    <row r="42" spans="1:9" ht="15" customHeight="1" x14ac:dyDescent="0.3">
      <c r="A42" s="68"/>
      <c r="B42" s="110"/>
      <c r="C42" s="59">
        <v>0</v>
      </c>
      <c r="D42" s="211" t="str">
        <f>'Matriks Penilaian'!$M$9</f>
        <v xml:space="preserve">Tidak dijelaskan atau  potensi kerjasama institusi tidak relevan </v>
      </c>
      <c r="E42" s="62"/>
      <c r="F42" s="82"/>
      <c r="G42" s="57"/>
      <c r="H42" s="83"/>
      <c r="I42" s="82"/>
    </row>
    <row r="43" spans="1:9" ht="18.75" customHeight="1" x14ac:dyDescent="0.3">
      <c r="A43" s="68"/>
      <c r="B43" s="111"/>
      <c r="C43" s="322" t="s">
        <v>101</v>
      </c>
      <c r="D43" s="322"/>
      <c r="E43" s="63">
        <f>IF(OR(E37&lt;0,E37&gt;4),"Salah Isi",E37)</f>
        <v>4</v>
      </c>
      <c r="F43" s="82"/>
      <c r="G43" s="57"/>
      <c r="H43" s="83"/>
      <c r="I43" s="82"/>
    </row>
    <row r="44" spans="1:9" ht="15.75" customHeight="1" x14ac:dyDescent="0.3">
      <c r="A44" s="64"/>
      <c r="B44" s="112"/>
      <c r="C44" s="55"/>
      <c r="D44" s="55"/>
      <c r="E44" s="56"/>
      <c r="F44" s="43"/>
      <c r="G44" s="41"/>
      <c r="H44" s="41"/>
      <c r="I44" s="41"/>
    </row>
    <row r="45" spans="1:9" ht="18.600000000000001" customHeight="1" x14ac:dyDescent="0.3">
      <c r="A45" s="39">
        <f>A37+1</f>
        <v>3</v>
      </c>
      <c r="B45" s="255" t="str">
        <f>'Matriks Penilaian'!$D$10</f>
        <v>1.2</v>
      </c>
      <c r="C45" s="379" t="str">
        <f>'Matriks Penilaian'!$E$10</f>
        <v>Visi Keilmuan Program Studi</v>
      </c>
      <c r="D45" s="379"/>
      <c r="E45" s="343">
        <v>4</v>
      </c>
      <c r="F45" s="82"/>
      <c r="G45" s="345" t="s">
        <v>268</v>
      </c>
      <c r="H45" s="346"/>
      <c r="I45" s="347"/>
    </row>
    <row r="46" spans="1:9" ht="99" customHeight="1" x14ac:dyDescent="0.3">
      <c r="B46" s="249"/>
      <c r="C46" s="375" t="str">
        <f>'Matriks Penilaian'!$H$10</f>
        <v>Visi keilmuan program studi PJJ yang diusulkan sesuai dengan pengembangan bidang ilmu, pengetahuan, teknologi, dan seni (IPTEKS) dan bidang kajian program studi yang diusulkan yang mencakup aspek 
1. misi; 
2. filosofi; 
3. metode keilmuan; dan 
4. strategi pencapaian tujuan.</v>
      </c>
      <c r="D46" s="376"/>
      <c r="E46" s="344"/>
      <c r="F46" s="82"/>
      <c r="G46" s="372"/>
      <c r="H46" s="373"/>
      <c r="I46" s="374"/>
    </row>
    <row r="47" spans="1:9" ht="60" customHeight="1" x14ac:dyDescent="0.3">
      <c r="B47" s="110"/>
      <c r="C47" s="59">
        <v>4</v>
      </c>
      <c r="D47" s="212" t="str">
        <f>'Matriks Penilaian'!$I$10</f>
        <v>Visi keilmuan program studi PJJ yang diusulkan sesuai dengan pengembangan bidang ilmu, pengetahuan, teknologi, dan seni (IPTEKS) dan bidang kajian program studi yang diusulkan, yang mencakup empat aspek yang relevan dengan visi, misi, tujuan dan strategi pencapaian tujuan PT PJJ pengusul</v>
      </c>
      <c r="E47" s="62"/>
      <c r="F47" s="82"/>
      <c r="G47" s="348"/>
      <c r="H47" s="349"/>
      <c r="I47" s="350"/>
    </row>
    <row r="48" spans="1:9" ht="60" customHeight="1" x14ac:dyDescent="0.3">
      <c r="B48" s="110"/>
      <c r="C48" s="59">
        <v>3</v>
      </c>
      <c r="D48" s="212" t="str">
        <f>'Matriks Penilaian'!$J$10</f>
        <v>Visi keilmuan program studi PJJ yang diusulkan sesuai dengan pengembangan bidang ilmu, pengetahuan, teknologi, dan seni (IPTEKS) dan bidang kajian program studi yang diusulkan, yang mencakup empat aspek yang relevan dengan visi, misi, dan tujuan PT PJJ pengusul</v>
      </c>
      <c r="E48" s="62"/>
      <c r="F48" s="82"/>
      <c r="G48" s="94"/>
      <c r="H48" s="94"/>
      <c r="I48" s="94"/>
    </row>
    <row r="49" spans="1:9" ht="60" customHeight="1" x14ac:dyDescent="0.3">
      <c r="B49" s="110"/>
      <c r="C49" s="59">
        <v>2</v>
      </c>
      <c r="D49" s="212" t="str">
        <f>'Matriks Penilaian'!$K$10</f>
        <v>Visi keilmuan program studi PJJ yang diusulkan sesuai dengan pengembangan bidang ilmu, pengetahuan, teknologi, dan seni (IPTEKS) dan bidang kajian program studi yang diusulkan, yang mencakup empat aspek yang relevan dengan visi dan misi PT PJJ pengusul</v>
      </c>
      <c r="E49" s="62"/>
      <c r="F49" s="82"/>
      <c r="G49" s="57"/>
      <c r="H49" s="83"/>
      <c r="I49" s="82"/>
    </row>
    <row r="50" spans="1:9" ht="57.6" customHeight="1" x14ac:dyDescent="0.3">
      <c r="B50" s="110"/>
      <c r="C50" s="59">
        <v>1</v>
      </c>
      <c r="D50" s="212" t="str">
        <f>'Matriks Penilaian'!$L$10</f>
        <v>Visi keilmuan program studi PJJ yang diusulkan sesuai dengan pengembangan bidang ilmu, pengetahuan, teknologi, dan seni (IPTEKS) dan bidang kajian program studi yang diusulkan, yang mencakup empat aspek yang relevan dengan visi PT PJJ pengusul</v>
      </c>
      <c r="E50" s="62"/>
      <c r="F50" s="82"/>
      <c r="G50" s="57"/>
      <c r="H50" s="83"/>
      <c r="I50" s="82"/>
    </row>
    <row r="51" spans="1:9" ht="16.899999999999999" customHeight="1" x14ac:dyDescent="0.3">
      <c r="B51" s="110"/>
      <c r="C51" s="59">
        <v>0</v>
      </c>
      <c r="D51" s="211" t="str">
        <f>'Matriks Penilaian'!$M$10</f>
        <v>Tidak mendeskripsikan/ menguraikan visi keilmuan program studi yang diusulkan atau penjelasan tidak relevan</v>
      </c>
      <c r="E51" s="62"/>
      <c r="F51" s="82"/>
      <c r="G51" s="57"/>
      <c r="H51" s="83"/>
      <c r="I51" s="82"/>
    </row>
    <row r="52" spans="1:9" ht="18.600000000000001" customHeight="1" x14ac:dyDescent="0.3">
      <c r="B52" s="111"/>
      <c r="C52" s="322" t="s">
        <v>101</v>
      </c>
      <c r="D52" s="322"/>
      <c r="E52" s="63">
        <f>IF(OR(E45&lt;0,E45&gt;4),"Salah Isi",E45)</f>
        <v>4</v>
      </c>
      <c r="F52" s="82"/>
      <c r="G52" s="57"/>
      <c r="H52" s="83"/>
      <c r="I52" s="82"/>
    </row>
    <row r="53" spans="1:9" ht="15.75" customHeight="1" x14ac:dyDescent="0.3">
      <c r="B53" s="112"/>
      <c r="C53" s="55"/>
      <c r="D53" s="55"/>
      <c r="E53" s="56"/>
      <c r="F53" s="43"/>
      <c r="G53" s="41"/>
      <c r="H53" s="41"/>
      <c r="I53" s="41"/>
    </row>
    <row r="54" spans="1:9" ht="19.149999999999999" customHeight="1" x14ac:dyDescent="0.3">
      <c r="A54" s="67">
        <f>A45+1</f>
        <v>4</v>
      </c>
      <c r="B54" s="121" t="str">
        <f>'Matriks Penilaian'!$D$12</f>
        <v>1.3</v>
      </c>
      <c r="C54" s="341" t="str">
        <f>'Matriks Penilaian'!$E$12</f>
        <v>Profil Lulusan Program Studi.</v>
      </c>
      <c r="D54" s="342"/>
      <c r="E54" s="388">
        <v>4</v>
      </c>
      <c r="F54" s="43"/>
      <c r="G54" s="331" t="s">
        <v>337</v>
      </c>
      <c r="H54" s="332"/>
      <c r="I54" s="333"/>
    </row>
    <row r="55" spans="1:9" ht="44.45" customHeight="1" x14ac:dyDescent="0.3">
      <c r="A55" s="67"/>
      <c r="B55" s="256"/>
      <c r="C55" s="360" t="str">
        <f>'Matriks Penilaian'!$H$12</f>
        <v>Profesi atau jenis pekerjaan atau bentuk kerja lainnya. Profil lulusan dilengkapi dengan uraian ringkas kompetensi seluruh profil yang sesuai dengan Program Sarjana, dan keterkaitan profil tersebut dengan visi keilmuan  program studi yang diusulkan.</v>
      </c>
      <c r="D55" s="360"/>
      <c r="E55" s="389"/>
      <c r="F55" s="43"/>
      <c r="G55" s="390"/>
      <c r="H55" s="355"/>
      <c r="I55" s="391"/>
    </row>
    <row r="56" spans="1:9" ht="60.6" customHeight="1" x14ac:dyDescent="0.3">
      <c r="A56" s="51"/>
      <c r="B56" s="113"/>
      <c r="C56" s="59">
        <v>4</v>
      </c>
      <c r="D56" s="212" t="str">
        <f>'Matriks Penilaian'!$I$12</f>
        <v>Profil lulusan program studi berupa profesi atau jenis pekerjaan atau bentuk kerja lainnya dilengkapi dengan (1) uraian ringkas seluruh profil yang sesuai dengan Program Sarjana dan (2) keterkaitan profil dengan visi keilmuan program studi yang diusulkan</v>
      </c>
      <c r="E56" s="40"/>
      <c r="F56" s="43"/>
      <c r="G56" s="334"/>
      <c r="H56" s="335"/>
      <c r="I56" s="336"/>
    </row>
    <row r="57" spans="1:9" ht="55.15" customHeight="1" x14ac:dyDescent="0.3">
      <c r="A57" s="51"/>
      <c r="B57" s="113"/>
      <c r="C57" s="59">
        <v>3</v>
      </c>
      <c r="D57" s="212" t="str">
        <f>'Matriks Penilaian'!$J$12</f>
        <v>Profil lulusan program studi berupa profesi atau jenis pekerjaan atau bentuk kerja lainnya dilengkapi dengan (1) uraian ringkas pada sebagian profil yang sesuai dengan Program Sarjana dan (2) keterkaitan profil dengan keunggulan program studi.</v>
      </c>
      <c r="E57" s="40"/>
      <c r="F57" s="43"/>
      <c r="G57" s="1"/>
      <c r="H57" s="1"/>
      <c r="I57" s="1"/>
    </row>
    <row r="58" spans="1:9" ht="29.45" customHeight="1" x14ac:dyDescent="0.3">
      <c r="A58" s="51"/>
      <c r="B58" s="113"/>
      <c r="C58" s="59">
        <v>2</v>
      </c>
      <c r="D58" s="211" t="str">
        <f>'Matriks Penilaian'!$K$12</f>
        <v>Profil lulusan program studi berupa profesi atau jenis pekerjaan atau bentuk kerja lainnya dan  keterkaitan profil dengan visi keilmuan program studi yang diusulkan</v>
      </c>
      <c r="E58" s="40"/>
      <c r="F58" s="43"/>
      <c r="G58" s="43"/>
      <c r="H58" s="80"/>
      <c r="I58" s="43"/>
    </row>
    <row r="59" spans="1:9" ht="27.75" customHeight="1" x14ac:dyDescent="0.3">
      <c r="A59" s="51"/>
      <c r="B59" s="113"/>
      <c r="C59" s="59">
        <v>1</v>
      </c>
      <c r="D59" s="211" t="str">
        <f>'Matriks Penilaian'!$L$12</f>
        <v>Profil lulusan program studi berupa profesi atau jenis pekerjaan atau bentuk kerja lainnya namun tidak disertai penjelasan apapun</v>
      </c>
      <c r="E59" s="40"/>
      <c r="F59" s="43"/>
      <c r="G59" s="42"/>
      <c r="H59" s="43"/>
      <c r="I59" s="43"/>
    </row>
    <row r="60" spans="1:9" ht="17.100000000000001" customHeight="1" x14ac:dyDescent="0.3">
      <c r="A60" s="69"/>
      <c r="B60" s="113"/>
      <c r="C60" s="59">
        <v>0</v>
      </c>
      <c r="D60" s="212" t="str">
        <f>'Matriks Penilaian'!$M$12</f>
        <v>Tidak mengidentifikasi profil lulusan atau penjelasan tidak relevan</v>
      </c>
      <c r="E60" s="40"/>
      <c r="F60" s="43"/>
      <c r="G60" s="43"/>
      <c r="H60" s="80"/>
      <c r="I60" s="43"/>
    </row>
    <row r="61" spans="1:9" ht="18.600000000000001" customHeight="1" x14ac:dyDescent="0.3">
      <c r="A61" s="51"/>
      <c r="B61" s="114"/>
      <c r="C61" s="322" t="s">
        <v>101</v>
      </c>
      <c r="D61" s="322"/>
      <c r="E61" s="77">
        <f>IF(OR(E54&lt;0,E54&gt;4),"Salah Isi",E54)</f>
        <v>4</v>
      </c>
      <c r="F61" s="43"/>
      <c r="G61" s="42"/>
      <c r="H61" s="80"/>
      <c r="I61" s="43"/>
    </row>
    <row r="62" spans="1:9" ht="15.75" customHeight="1" x14ac:dyDescent="0.3">
      <c r="A62" s="64"/>
      <c r="B62" s="115"/>
      <c r="C62" s="55"/>
      <c r="D62" s="55"/>
      <c r="E62" s="56"/>
      <c r="F62" s="43"/>
      <c r="G62" s="41"/>
      <c r="H62" s="41"/>
      <c r="I62" s="41"/>
    </row>
    <row r="63" spans="1:9" ht="18.600000000000001" customHeight="1" x14ac:dyDescent="0.3">
      <c r="A63" s="67">
        <f>A54+1</f>
        <v>5</v>
      </c>
      <c r="B63" s="121" t="str">
        <f>'Matriks Penilaian'!$D$13</f>
        <v>1.4</v>
      </c>
      <c r="C63" s="341" t="str">
        <f>'Matriks Penilaian'!$E$13</f>
        <v>Capaian Pembelajaran</v>
      </c>
      <c r="D63" s="342"/>
      <c r="E63" s="392">
        <v>4</v>
      </c>
      <c r="F63" s="43"/>
      <c r="G63" s="331" t="s">
        <v>269</v>
      </c>
      <c r="H63" s="332"/>
      <c r="I63" s="333"/>
    </row>
    <row r="64" spans="1:9" ht="56.45" customHeight="1" x14ac:dyDescent="0.3">
      <c r="A64" s="67"/>
      <c r="B64" s="256"/>
      <c r="C64" s="360" t="str">
        <f>'Matriks Penilaian'!$H$13</f>
        <v>Rumusan empat ranah capaian pembelajaran program studi mengacu pada deskripsi capaian pembelajaran SN-Dikti {dalam Permendikbudristek Nomor 53 Tahun 2023 Pasal 7 huruf (a) sampai dengan huruf (d) tentang Penjaminan Mutu Pendidikan Tinggi}, dan level 6 (enam) KKNI, serta relevansinya dengan visi keilmuan program studi.</v>
      </c>
      <c r="D64" s="360"/>
      <c r="E64" s="393"/>
      <c r="F64" s="43"/>
      <c r="G64" s="390"/>
      <c r="H64" s="355"/>
      <c r="I64" s="391"/>
    </row>
    <row r="65" spans="1:9" ht="72" customHeight="1" x14ac:dyDescent="0.3">
      <c r="A65" s="51"/>
      <c r="B65" s="113"/>
      <c r="C65" s="59">
        <v>4</v>
      </c>
      <c r="D65" s="212" t="str">
        <f>'Matriks Penilaian'!$I$13</f>
        <v xml:space="preserve">Rumusan capaian pembelajaran: (a) sesuai dengan profil lulusan, (b) deskripsi kompetensinya sesuai SN-Dikti yang mencakup 4 (empat) domain capaian pembelajaran dan level 6 (enam) KKNI, (c) berelasi dengan  visi keilmuan program studi yang diusulkan, dan (d) mencantumkan SN Dikti dan asosiasi keilmuan terkait sebagai rujukan </v>
      </c>
      <c r="E65" s="40"/>
      <c r="F65" s="43"/>
      <c r="G65" s="334"/>
      <c r="H65" s="335"/>
      <c r="I65" s="336"/>
    </row>
    <row r="66" spans="1:9" ht="61.9" customHeight="1" x14ac:dyDescent="0.3">
      <c r="A66" s="51"/>
      <c r="B66" s="113"/>
      <c r="C66" s="59">
        <v>3</v>
      </c>
      <c r="D66" s="212" t="str">
        <f>'Matriks Penilaian'!$J$13</f>
        <v xml:space="preserve">Rumusan capaian pembelajaran: (a) sesuai dengan profil lulusan, (b) deskripsi kompetensinya sesuai SN-Dikti yang mencakup 4 (empat) domain capaian pembelajaran dan level 6 (enam) KKNI, (c) berelasi dengan  visi keilmuan program studi yang diusulkan, dan (d) mencantumkan SN Dikti sebagai rujukan </v>
      </c>
      <c r="E66" s="40"/>
      <c r="F66" s="43"/>
      <c r="G66" s="1"/>
      <c r="H66" s="80"/>
      <c r="I66" s="43"/>
    </row>
    <row r="67" spans="1:9" ht="61.9" customHeight="1" x14ac:dyDescent="0.3">
      <c r="A67" s="51"/>
      <c r="B67" s="113"/>
      <c r="C67" s="59">
        <v>2</v>
      </c>
      <c r="D67" s="212" t="str">
        <f>'Matriks Penilaian'!$K$13</f>
        <v>Rumusan capaian pembelajaran: (a) sesuai dengan profil lulusan, (b) deskripsi kompetensinya sesuai SN-Dikti yang mencakup 4 (empat) domain capaian pembelajaran dan level 6 (enam) KKNI, dan (c) berelasi dengan  visi keilmuan program studi yang diusulkan.</v>
      </c>
      <c r="E67" s="40"/>
      <c r="F67" s="43"/>
      <c r="G67" s="42"/>
      <c r="H67" s="80"/>
      <c r="I67" s="43"/>
    </row>
    <row r="68" spans="1:9" ht="28.5" customHeight="1" x14ac:dyDescent="0.3">
      <c r="A68" s="69"/>
      <c r="B68" s="113"/>
      <c r="C68" s="59">
        <v>1</v>
      </c>
      <c r="D68" s="212" t="str">
        <f>'Matriks Penilaian'!$L$13</f>
        <v xml:space="preserve">Rumusan capaian pembelajaran tidak sesuai dengan SN Dikti atau level 6 (enam) KKNI    </v>
      </c>
      <c r="E68" s="40"/>
      <c r="F68" s="43"/>
      <c r="G68" s="42"/>
      <c r="H68" s="80"/>
      <c r="I68" s="43"/>
    </row>
    <row r="69" spans="1:9" ht="21" customHeight="1" x14ac:dyDescent="0.3">
      <c r="A69" s="51"/>
      <c r="B69" s="113"/>
      <c r="C69" s="59">
        <v>0</v>
      </c>
      <c r="D69" s="212" t="str">
        <f>'Matriks Penilaian'!$M$13</f>
        <v>Tidak terdapat rumusan capaian pembelajaran</v>
      </c>
      <c r="E69" s="40"/>
      <c r="F69" s="43"/>
      <c r="G69" s="42"/>
      <c r="H69" s="80"/>
      <c r="I69" s="43"/>
    </row>
    <row r="70" spans="1:9" ht="18.600000000000001" customHeight="1" x14ac:dyDescent="0.3">
      <c r="A70" s="51"/>
      <c r="B70" s="114"/>
      <c r="C70" s="322" t="s">
        <v>101</v>
      </c>
      <c r="D70" s="322"/>
      <c r="E70" s="77">
        <f>IF(OR(E63&lt;0,E63&gt;4),"Salah Isi",E63)</f>
        <v>4</v>
      </c>
      <c r="F70" s="43"/>
      <c r="G70" s="42"/>
      <c r="H70" s="80"/>
      <c r="I70" s="43"/>
    </row>
    <row r="71" spans="1:9" ht="17.25" customHeight="1" x14ac:dyDescent="0.3">
      <c r="A71" s="64"/>
      <c r="B71" s="115"/>
      <c r="C71" s="55"/>
      <c r="D71" s="55"/>
      <c r="E71" s="56"/>
      <c r="F71" s="43"/>
      <c r="G71" s="41"/>
      <c r="H71" s="41"/>
      <c r="I71" s="41"/>
    </row>
    <row r="72" spans="1:9" ht="19.149999999999999" customHeight="1" x14ac:dyDescent="0.3">
      <c r="A72" s="68">
        <f>A63+1</f>
        <v>6</v>
      </c>
      <c r="B72" s="121" t="str">
        <f>'Matriks Penilaian'!$D$14</f>
        <v xml:space="preserve">1.5 </v>
      </c>
      <c r="C72" s="359" t="str">
        <f>'Matriks Penilaian'!$E$14</f>
        <v>Struktur Kurikulum</v>
      </c>
      <c r="D72" s="359"/>
      <c r="E72" s="44">
        <v>4</v>
      </c>
      <c r="F72" s="43"/>
      <c r="G72" s="331" t="s">
        <v>59</v>
      </c>
      <c r="H72" s="332"/>
      <c r="I72" s="333"/>
    </row>
    <row r="73" spans="1:9" ht="128.44999999999999" customHeight="1" x14ac:dyDescent="0.3">
      <c r="A73" s="68"/>
      <c r="B73" s="113"/>
      <c r="C73" s="368" t="str">
        <f>'Matriks Penilaian'!$H$14</f>
        <v>Kesesuaian susunan mata kuliah   yang mencakup aspek:
1. keberadaan 4 (empat) mata kuliah wajib yaitu Pancasila, Kewarganegaraan, Bahasa Indonesia, dan Agama masing-masing 2 (dua) sks, 
2. kesesuaian mata kuliah dengan rumusan capaian pembelajaran, 
3. urutan mata kuliah sesuai dengan logika keilmuan, dan 
4. beban sks per semester wajar
5. capaian pembelajaran sesuai dengan ketentuan
6. ditunjukkan adanya RPS untuk mata kuliah penciri program studi, dan
7. terintegrasi dengan implementasi Permendikbud No 53 Tahun 2023</v>
      </c>
      <c r="D73" s="369"/>
      <c r="E73" s="44"/>
      <c r="F73" s="43"/>
      <c r="G73" s="390"/>
      <c r="H73" s="355"/>
      <c r="I73" s="391"/>
    </row>
    <row r="74" spans="1:9" ht="15.6" customHeight="1" x14ac:dyDescent="0.3">
      <c r="A74" s="51"/>
      <c r="B74" s="113"/>
      <c r="C74" s="59">
        <v>4</v>
      </c>
      <c r="D74" s="211" t="str">
        <f>'Matriks Penilaian'!$I$14</f>
        <v>Susunan mata kuliah memenuhi 7 (tujuh) aspek</v>
      </c>
      <c r="E74" s="40"/>
      <c r="F74" s="43"/>
      <c r="G74" s="390"/>
      <c r="H74" s="355"/>
      <c r="I74" s="391"/>
    </row>
    <row r="75" spans="1:9" ht="15.6" customHeight="1" x14ac:dyDescent="0.3">
      <c r="A75" s="51"/>
      <c r="B75" s="113"/>
      <c r="C75" s="59">
        <v>3</v>
      </c>
      <c r="D75" s="211" t="str">
        <f>'Matriks Penilaian'!$J$14</f>
        <v>Susunan mata kuliah memenuhi 5 (lima) aspek pertama dan satu aspek lainnya</v>
      </c>
      <c r="E75" s="40"/>
      <c r="F75" s="43"/>
      <c r="G75" s="390"/>
      <c r="H75" s="355"/>
      <c r="I75" s="391"/>
    </row>
    <row r="76" spans="1:9" ht="15.6" customHeight="1" x14ac:dyDescent="0.3">
      <c r="A76" s="51"/>
      <c r="B76" s="113"/>
      <c r="C76" s="59">
        <v>2</v>
      </c>
      <c r="D76" s="211" t="str">
        <f>'Matriks Penilaian'!$K$14</f>
        <v>Susunan mata kuliah memenuhi 5 (lima) aspek pertama</v>
      </c>
      <c r="E76" s="40"/>
      <c r="F76" s="43"/>
      <c r="G76" s="390"/>
      <c r="H76" s="355"/>
      <c r="I76" s="391"/>
    </row>
    <row r="77" spans="1:9" ht="15.6" customHeight="1" x14ac:dyDescent="0.3">
      <c r="A77" s="51"/>
      <c r="B77" s="113"/>
      <c r="C77" s="59">
        <v>1</v>
      </c>
      <c r="D77" s="211" t="str">
        <f>'Matriks Penilaian'!$L$14</f>
        <v>Susunan mata kuliah memenuhi kurang dari 5 (lima) aspek</v>
      </c>
      <c r="E77" s="40"/>
      <c r="F77" s="43"/>
      <c r="G77" s="390"/>
      <c r="H77" s="355"/>
      <c r="I77" s="391"/>
    </row>
    <row r="78" spans="1:9" ht="38.25" x14ac:dyDescent="0.3">
      <c r="A78" s="69"/>
      <c r="B78" s="113"/>
      <c r="C78" s="59">
        <v>0</v>
      </c>
      <c r="D78" s="211" t="str">
        <f>'Matriks Penilaian'!$M$14</f>
        <v>Tidak ada daftar/susunan mata kuliah atau tidak menyelenggarakan satu atau lebih mata kuliah wajib (Pancasila, Bahasa Indonesia, Pendidikan Agama, dan Kewarganegaraan)</v>
      </c>
      <c r="E78" s="40"/>
      <c r="F78" s="43"/>
      <c r="G78" s="334"/>
      <c r="H78" s="335"/>
      <c r="I78" s="336"/>
    </row>
    <row r="79" spans="1:9" ht="18.600000000000001" customHeight="1" x14ac:dyDescent="0.3">
      <c r="A79" s="51"/>
      <c r="B79" s="114"/>
      <c r="C79" s="322" t="s">
        <v>101</v>
      </c>
      <c r="D79" s="322"/>
      <c r="E79" s="78">
        <f>IF(OR(E72&lt;0,E72&gt;4),"Salah Isi", E72)</f>
        <v>4</v>
      </c>
      <c r="F79" s="43"/>
      <c r="G79" s="42"/>
      <c r="H79" s="80"/>
      <c r="I79" s="43"/>
    </row>
    <row r="80" spans="1:9" ht="17.25" customHeight="1" x14ac:dyDescent="0.3">
      <c r="A80" s="64"/>
      <c r="B80" s="115"/>
      <c r="C80" s="55"/>
      <c r="D80" s="55"/>
      <c r="E80" s="56"/>
      <c r="F80" s="43"/>
      <c r="G80" s="41"/>
      <c r="H80" s="41"/>
      <c r="I80" s="41"/>
    </row>
    <row r="81" spans="1:9" ht="18.600000000000001" customHeight="1" x14ac:dyDescent="0.3">
      <c r="A81" s="68">
        <f>A72+1</f>
        <v>7</v>
      </c>
      <c r="B81" s="121" t="str">
        <f>'Matriks Penilaian'!$D$16</f>
        <v xml:space="preserve">1.6 </v>
      </c>
      <c r="C81" s="421" t="str">
        <f>'Matriks Penilaian'!$E$16</f>
        <v xml:space="preserve">Mata Kuliah Penciri Program Studi  </v>
      </c>
      <c r="D81" s="422"/>
      <c r="E81" s="257"/>
      <c r="F81" s="43"/>
      <c r="H81" s="1"/>
      <c r="I81" s="1"/>
    </row>
    <row r="82" spans="1:9" ht="18.600000000000001" customHeight="1" x14ac:dyDescent="0.3">
      <c r="A82" s="68"/>
      <c r="B82" s="113" t="str">
        <f>'Matriks Penilaian'!$F$16</f>
        <v xml:space="preserve">1.6.1 </v>
      </c>
      <c r="C82" s="361" t="str">
        <f>'Matriks Penilaian'!$G$16</f>
        <v xml:space="preserve">Mata kuliah penciri program studi  </v>
      </c>
      <c r="D82" s="362"/>
      <c r="E82" s="388">
        <v>4</v>
      </c>
      <c r="F82" s="43"/>
      <c r="G82" s="331" t="s">
        <v>338</v>
      </c>
      <c r="H82" s="332"/>
      <c r="I82" s="333"/>
    </row>
    <row r="83" spans="1:9" ht="29.45" customHeight="1" x14ac:dyDescent="0.3">
      <c r="A83" s="68"/>
      <c r="B83" s="113"/>
      <c r="C83" s="420" t="str">
        <f>'Matriks Penilaian'!$H$16</f>
        <v>Jumlah dan aksesibilitas mata kuliah penciri program studi (NMKP) dalam bentuk digital yang tersedia di Sistem Pengelola Pembelajaran (Learning Management System/LMS)</v>
      </c>
      <c r="D83" s="420"/>
      <c r="E83" s="389"/>
      <c r="F83" s="43"/>
      <c r="G83" s="390"/>
      <c r="H83" s="355"/>
      <c r="I83" s="391"/>
    </row>
    <row r="84" spans="1:9" ht="46.9" customHeight="1" x14ac:dyDescent="0.3">
      <c r="A84" s="51"/>
      <c r="B84" s="113"/>
      <c r="C84" s="59">
        <v>4</v>
      </c>
      <c r="D84" s="212" t="str">
        <f>'Matriks Penilaian'!$I$16</f>
        <v>NMKP &gt;= 5, dan semua dapat diakses dengan mudah, dan fitur dan kelengkapannya sangat baik pada saat penilaian, dilengkapi dengan Rencana Pembelajaran Semester (RPS)</v>
      </c>
      <c r="E84" s="40"/>
      <c r="F84" s="43"/>
      <c r="G84" s="334"/>
      <c r="H84" s="335"/>
      <c r="I84" s="336"/>
    </row>
    <row r="85" spans="1:9" ht="44.45" customHeight="1" x14ac:dyDescent="0.3">
      <c r="A85" s="51"/>
      <c r="B85" s="113"/>
      <c r="C85" s="59">
        <v>3</v>
      </c>
      <c r="D85" s="212" t="str">
        <f>'Matriks Penilaian'!$J$16</f>
        <v>NMKP &gt;= 5, dan semua dapat diakses dengan mudah, dan fitur dan kelengkapannya baik pada saat penilaian, dilengkapi dengan Rencana Pembelajaran Semester (RPS)</v>
      </c>
      <c r="E85" s="40"/>
      <c r="F85" s="43"/>
      <c r="G85" s="43"/>
      <c r="H85" s="80"/>
      <c r="I85" s="43"/>
    </row>
    <row r="86" spans="1:9" ht="28.9" customHeight="1" x14ac:dyDescent="0.3">
      <c r="A86" s="51"/>
      <c r="B86" s="113"/>
      <c r="C86" s="59">
        <v>2</v>
      </c>
      <c r="D86" s="212" t="str">
        <f>'Matriks Penilaian'!$K$16</f>
        <v>NMKP = 5, dan dapat diakses pada saat penilaian, dilengkapi dengan Rencana Pembelajaran Semester (RPS)</v>
      </c>
      <c r="E86" s="40"/>
      <c r="F86" s="43"/>
      <c r="G86" s="98"/>
      <c r="H86" s="43"/>
      <c r="I86" s="43"/>
    </row>
    <row r="87" spans="1:9" ht="19.149999999999999" customHeight="1" x14ac:dyDescent="0.3">
      <c r="A87" s="51"/>
      <c r="B87" s="113"/>
      <c r="C87" s="59">
        <v>1</v>
      </c>
      <c r="D87" s="212" t="str">
        <f>'Matriks Penilaian'!$L$16</f>
        <v xml:space="preserve"> NMKP = 5, namun tidak dapat diakses pada saat penilaian</v>
      </c>
      <c r="E87" s="40"/>
      <c r="F87" s="43"/>
      <c r="G87" s="99"/>
      <c r="H87" s="80"/>
      <c r="I87" s="43"/>
    </row>
    <row r="88" spans="1:9" ht="32.450000000000003" customHeight="1" x14ac:dyDescent="0.3">
      <c r="A88" s="69"/>
      <c r="B88" s="113"/>
      <c r="C88" s="59">
        <v>0</v>
      </c>
      <c r="D88" s="211" t="str">
        <f>'Matriks Penilaian'!$M$16</f>
        <v xml:space="preserve"> NMKP &lt; 5, dan tidak dapat diakses pada saat penilaian, atau tidak menjelaskan mata kuliah penciri program studi yang diusulkan</v>
      </c>
      <c r="E88" s="40"/>
      <c r="F88" s="43"/>
      <c r="G88" s="42"/>
      <c r="H88" s="80"/>
      <c r="I88" s="43"/>
    </row>
    <row r="89" spans="1:9" ht="18.600000000000001" customHeight="1" x14ac:dyDescent="0.3">
      <c r="A89" s="51"/>
      <c r="B89" s="114"/>
      <c r="C89" s="322" t="s">
        <v>101</v>
      </c>
      <c r="D89" s="322"/>
      <c r="E89" s="78">
        <f>IF(OR(E82&lt;0,E82&gt;4),"Salah Isi", E82)</f>
        <v>4</v>
      </c>
      <c r="F89" s="43"/>
      <c r="G89" s="42"/>
      <c r="H89" s="80"/>
      <c r="I89" s="43"/>
    </row>
    <row r="90" spans="1:9" ht="17.25" customHeight="1" x14ac:dyDescent="0.3">
      <c r="B90" s="115"/>
      <c r="C90" s="55"/>
      <c r="D90" s="55"/>
      <c r="E90" s="56"/>
      <c r="F90" s="43"/>
      <c r="G90" s="41"/>
      <c r="H90" s="41"/>
      <c r="I90" s="41"/>
    </row>
    <row r="91" spans="1:9" ht="18" customHeight="1" x14ac:dyDescent="0.3">
      <c r="A91" s="68">
        <f>A81+1</f>
        <v>8</v>
      </c>
      <c r="B91" s="116" t="str">
        <f>'Matriks Penilaian'!$F$17</f>
        <v xml:space="preserve">1.6.2 </v>
      </c>
      <c r="C91" s="341" t="str">
        <f>'Matriks Penilaian'!$G$17</f>
        <v xml:space="preserve">Rencana Pembelajaran Semester </v>
      </c>
      <c r="D91" s="342"/>
      <c r="E91" s="343">
        <v>4</v>
      </c>
      <c r="F91" s="3"/>
      <c r="G91" s="345" t="s">
        <v>324</v>
      </c>
      <c r="H91" s="346"/>
      <c r="I91" s="347"/>
    </row>
    <row r="92" spans="1:9" ht="192.6" customHeight="1" x14ac:dyDescent="0.3">
      <c r="A92" s="67"/>
      <c r="B92" s="110"/>
      <c r="C92" s="360" t="str">
        <f>'Matriks Penilaian'!$H$17</f>
        <v>Ketersediaan Rencana Pembelajaran Semester (RPS) untuk 5 (lima) mata kuliah penciri program studi memenuhi 9 (sembilan) komponen: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(harus terlihat proses pembelajaran secara daring);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v>
      </c>
      <c r="D92" s="360"/>
      <c r="E92" s="344"/>
      <c r="F92" s="3"/>
      <c r="G92" s="348"/>
      <c r="H92" s="349"/>
      <c r="I92" s="350"/>
    </row>
    <row r="93" spans="1:9" ht="43.15" customHeight="1" x14ac:dyDescent="0.3">
      <c r="A93" s="61"/>
      <c r="B93" s="110"/>
      <c r="C93" s="59">
        <v>4</v>
      </c>
      <c r="D93" s="212" t="str">
        <f>'Matriks Penilaian'!$I$17</f>
        <v>Lima mata kuliah dilengkapi dengan Rencana Pembelajaran Semester yang memenuhi 9 (sembilan) komponen, menunjukkan secara jelas pembelajaran PJJ dan menggunakan referensi yang relevan dan mutakhir</v>
      </c>
      <c r="E93" s="62"/>
      <c r="F93" s="3"/>
      <c r="G93" s="94"/>
      <c r="H93" s="94"/>
      <c r="I93" s="94"/>
    </row>
    <row r="94" spans="1:9" ht="42.75" customHeight="1" x14ac:dyDescent="0.3">
      <c r="A94" s="61"/>
      <c r="B94" s="110"/>
      <c r="C94" s="59">
        <v>3</v>
      </c>
      <c r="D94" s="211" t="str">
        <f>'Matriks Penilaian'!$J$17</f>
        <v xml:space="preserve">Lima mata kuliah dilengkapi dengan Rencana Pembelajaran Semester (RPS) yang memenuhi 9 (sembilan) komponen, menunjukkan secara jelas pembelajaran PJJ dan menggunakan referensi yang relevan  </v>
      </c>
      <c r="E94" s="62"/>
      <c r="F94" s="3"/>
      <c r="G94" s="94"/>
      <c r="H94" s="94"/>
      <c r="I94" s="94"/>
    </row>
    <row r="95" spans="1:9" ht="28.15" customHeight="1" x14ac:dyDescent="0.3">
      <c r="A95" s="61"/>
      <c r="B95" s="110"/>
      <c r="C95" s="59">
        <v>2</v>
      </c>
      <c r="D95" s="211" t="str">
        <f>'Matriks Penilaian'!$K$17</f>
        <v>Lima mata kuliah dilengkapi dengan Rencana Pembelajaran Semester (RPS) yang memenuhi 9 (sembilan) komponen, menunjukkan secara jelas pembelajaran PJJ</v>
      </c>
      <c r="E95" s="62"/>
      <c r="F95" s="3"/>
      <c r="G95" s="66"/>
      <c r="H95" s="22"/>
      <c r="I95" s="3"/>
    </row>
    <row r="96" spans="1:9" ht="28.5" customHeight="1" x14ac:dyDescent="0.3">
      <c r="A96" s="61"/>
      <c r="B96" s="110"/>
      <c r="C96" s="128">
        <v>1</v>
      </c>
      <c r="D96" s="211" t="str">
        <f>'Matriks Penilaian'!$L$17</f>
        <v xml:space="preserve">Salah satu atau lebih dari 5 (lima) Rencana Pembelajaran Semester (RPS) mata kuliah tidak memenuhi 9 (sembilan) komponen </v>
      </c>
      <c r="E96" s="62"/>
      <c r="F96" s="3"/>
      <c r="G96" s="66"/>
      <c r="H96" s="22"/>
      <c r="I96" s="3"/>
    </row>
    <row r="97" spans="1:9" ht="17.100000000000001" customHeight="1" x14ac:dyDescent="0.3">
      <c r="A97" s="61"/>
      <c r="B97" s="110"/>
      <c r="C97" s="59">
        <v>0</v>
      </c>
      <c r="D97" s="212" t="str">
        <f>'Matriks Penilaian'!$M$17</f>
        <v>Tidak melampirkan Rencana Pembelajaran Semester (RPS)</v>
      </c>
      <c r="E97" s="62"/>
      <c r="F97" s="3"/>
      <c r="G97" s="66"/>
      <c r="H97" s="22"/>
      <c r="I97" s="3"/>
    </row>
    <row r="98" spans="1:9" ht="19.5" customHeight="1" x14ac:dyDescent="0.3">
      <c r="A98" s="61"/>
      <c r="B98" s="111"/>
      <c r="C98" s="322" t="s">
        <v>101</v>
      </c>
      <c r="D98" s="322"/>
      <c r="E98" s="79">
        <f>IF(E91&lt;0, "Salah Isi", IF(E91&lt;=4, E91, "Salah Isi"))</f>
        <v>4</v>
      </c>
      <c r="F98" s="3" t="s">
        <v>42</v>
      </c>
      <c r="G98" s="66"/>
      <c r="H98" s="22"/>
      <c r="I98" s="3"/>
    </row>
    <row r="99" spans="1:9" ht="15.75" customHeight="1" x14ac:dyDescent="0.3">
      <c r="A99" s="61"/>
      <c r="B99" s="117"/>
      <c r="C99" s="43"/>
      <c r="D99" s="43"/>
      <c r="F99" s="3"/>
      <c r="G99" s="66"/>
      <c r="H99" s="22"/>
      <c r="I99" s="3"/>
    </row>
    <row r="100" spans="1:9" ht="16.899999999999999" customHeight="1" x14ac:dyDescent="0.3">
      <c r="A100" s="67">
        <f>A91+1</f>
        <v>9</v>
      </c>
      <c r="B100" s="121" t="str">
        <f>'Matriks Penilaian'!$D$20</f>
        <v xml:space="preserve">1.7 </v>
      </c>
      <c r="C100" s="370" t="str">
        <f>'Matriks Penilaian'!$E$20</f>
        <v>Sistem Pembelajaran</v>
      </c>
      <c r="D100" s="371"/>
      <c r="E100" s="40"/>
      <c r="F100" s="43"/>
      <c r="G100" s="28"/>
      <c r="H100" s="28"/>
    </row>
    <row r="101" spans="1:9" ht="16.899999999999999" customHeight="1" x14ac:dyDescent="0.3">
      <c r="A101" s="67"/>
      <c r="B101" s="113" t="str">
        <f>'Matriks Penilaian'!$F$20</f>
        <v xml:space="preserve">1.7.1 </v>
      </c>
      <c r="C101" s="418" t="str">
        <f>'Matriks Penilaian'!$G$20</f>
        <v>Bentuk pembelajaran terbimbing</v>
      </c>
      <c r="D101" s="419"/>
      <c r="E101" s="388">
        <v>4</v>
      </c>
      <c r="F101" s="43"/>
      <c r="G101" s="325" t="s">
        <v>73</v>
      </c>
      <c r="H101" s="326"/>
      <c r="I101" s="327"/>
    </row>
    <row r="102" spans="1:9" ht="139.15" customHeight="1" x14ac:dyDescent="0.3">
      <c r="A102" s="67"/>
      <c r="B102" s="256"/>
      <c r="C102" s="291" t="str">
        <f>'Matriks Penilaian'!$H$20</f>
        <v>Keterpenuhan unsur-unsur bentuk pembelajaran terbimbing yang terdiri atas:
Sinkron
1. Praktikum/Praktik/PKL
2. Tutorial tatap muka
3. Chatting via forum
4. Interaksi Daring Sinkron
Asinkron
1. Tutorial Online/Daring
2. Pembelajaran mandiri 
3. Simulasi virtual</v>
      </c>
      <c r="D102" s="291"/>
      <c r="E102" s="389"/>
      <c r="F102" s="43"/>
      <c r="G102" s="328"/>
      <c r="H102" s="329"/>
      <c r="I102" s="330"/>
    </row>
    <row r="103" spans="1:9" ht="27.6" customHeight="1" x14ac:dyDescent="0.3">
      <c r="A103" s="51"/>
      <c r="B103" s="113"/>
      <c r="C103" s="49">
        <v>4</v>
      </c>
      <c r="D103" s="212" t="str">
        <f>'Matriks Penilaian'!$I$20</f>
        <v>Pembelajaran terbimbing dilakukan dengan cara sinkron  nomor 1 s.d 4, dan asinkron  nomor 1 s.d 3</v>
      </c>
      <c r="E103" s="40"/>
      <c r="F103" s="43"/>
      <c r="G103" s="1"/>
      <c r="H103" s="1"/>
      <c r="I103" s="1"/>
    </row>
    <row r="104" spans="1:9" ht="27.6" customHeight="1" x14ac:dyDescent="0.3">
      <c r="A104" s="51"/>
      <c r="B104" s="113"/>
      <c r="C104" s="49">
        <v>3</v>
      </c>
      <c r="D104" s="211" t="str">
        <f>'Matriks Penilaian'!$J$20</f>
        <v>Pembelajaran terbimbing dilakukan dengan cara sinkron nomor 1 dan 2 secara sinkron, dan asinkron nomor 1 dan 2 atau 1 dan 4</v>
      </c>
      <c r="E104" s="40"/>
      <c r="F104" s="43"/>
      <c r="G104" s="43"/>
      <c r="H104" s="80"/>
      <c r="I104" s="43"/>
    </row>
    <row r="105" spans="1:9" ht="27.6" customHeight="1" x14ac:dyDescent="0.3">
      <c r="A105" s="51"/>
      <c r="B105" s="113"/>
      <c r="C105" s="49">
        <v>2</v>
      </c>
      <c r="D105" s="211" t="str">
        <f>'Matriks Penilaian'!$K$20</f>
        <v xml:space="preserve">Pembelajaran terbimbing dilakukan dengan salah satu cara sinkron dan salah satu cara asinkron </v>
      </c>
      <c r="E105" s="40"/>
      <c r="F105" s="43"/>
      <c r="G105" s="98"/>
      <c r="H105" s="43"/>
      <c r="I105" s="43"/>
    </row>
    <row r="106" spans="1:9" ht="22.15" customHeight="1" x14ac:dyDescent="0.3">
      <c r="A106" s="51"/>
      <c r="B106" s="113"/>
      <c r="C106" s="49"/>
      <c r="D106" s="212" t="str">
        <f>'Matriks Penilaian'!$L$21</f>
        <v>Tidak ada nilai &lt; 2</v>
      </c>
      <c r="E106" s="40"/>
      <c r="F106" s="43"/>
      <c r="G106" s="98"/>
      <c r="H106" s="43"/>
      <c r="I106" s="43"/>
    </row>
    <row r="107" spans="1:9" ht="18.600000000000001" customHeight="1" x14ac:dyDescent="0.3">
      <c r="A107" s="51"/>
      <c r="B107" s="114"/>
      <c r="C107" s="322" t="s">
        <v>101</v>
      </c>
      <c r="D107" s="322"/>
      <c r="E107" s="78">
        <f>IF(OR(E101&lt;2,E101&gt;4),"Salah Isi", E101)</f>
        <v>4</v>
      </c>
      <c r="F107" s="43"/>
      <c r="G107" s="42"/>
      <c r="H107" s="80"/>
      <c r="I107" s="43"/>
    </row>
    <row r="108" spans="1:9" ht="15.75" customHeight="1" x14ac:dyDescent="0.3">
      <c r="A108" s="61"/>
      <c r="B108" s="117"/>
      <c r="C108" s="43"/>
      <c r="D108" s="43"/>
      <c r="F108" s="3"/>
      <c r="G108" s="66"/>
      <c r="H108" s="22"/>
      <c r="I108" s="3"/>
    </row>
    <row r="109" spans="1:9" ht="16.899999999999999" customHeight="1" x14ac:dyDescent="0.3">
      <c r="A109" s="67">
        <f>A100+1</f>
        <v>10</v>
      </c>
      <c r="B109" s="121" t="str">
        <f>'Matriks Penilaian'!$F$21</f>
        <v xml:space="preserve">1.7.2 </v>
      </c>
      <c r="C109" s="416" t="str">
        <f>'Matriks Penilaian'!$G$21</f>
        <v>Rencana pelaksanaan praktik/praktikum/PKL/ praktik bengkel dan sejenisnya</v>
      </c>
      <c r="D109" s="416"/>
      <c r="E109" s="388">
        <v>4</v>
      </c>
      <c r="F109" s="43"/>
      <c r="G109" s="331" t="s">
        <v>74</v>
      </c>
      <c r="H109" s="332"/>
      <c r="I109" s="333"/>
    </row>
    <row r="110" spans="1:9" ht="70.900000000000006" customHeight="1" x14ac:dyDescent="0.3">
      <c r="A110" s="67"/>
      <c r="B110" s="256"/>
      <c r="C110" s="417" t="str">
        <f>'Matriks Penilaian'!$H$21</f>
        <v>Rencana pelaksanaan praktik/praktikum dll ditunjukkan dengan adanya:
1. Panduan praktikum sesuai dengan mata kuliah berpraktikum
2. Lokasi praktikum
3. Kerjasama institusi yang dibangun
4. Jadwal praktikum yang jelas</v>
      </c>
      <c r="D110" s="307"/>
      <c r="E110" s="389"/>
      <c r="F110" s="43"/>
      <c r="G110" s="334"/>
      <c r="H110" s="335"/>
      <c r="I110" s="336"/>
    </row>
    <row r="111" spans="1:9" ht="27.6" customHeight="1" x14ac:dyDescent="0.3">
      <c r="A111" s="51"/>
      <c r="B111" s="113"/>
      <c r="C111" s="49">
        <v>4</v>
      </c>
      <c r="D111" s="258" t="str">
        <f>'Matriks Penilaian'!$I$21</f>
        <v>Rencana pelaksanaan praktikum/praktik dll mencakup 4 (empat) empat aspek dilengkapi dengan Memorandum of Agreement/Perjanjian Kerja Sama</v>
      </c>
      <c r="E111" s="40"/>
      <c r="F111" s="43"/>
      <c r="G111" s="1"/>
      <c r="H111" s="1"/>
      <c r="I111" s="1"/>
    </row>
    <row r="112" spans="1:9" ht="18.600000000000001" customHeight="1" x14ac:dyDescent="0.3">
      <c r="A112" s="51"/>
      <c r="B112" s="113"/>
      <c r="C112" s="49">
        <v>3</v>
      </c>
      <c r="D112" s="212" t="str">
        <f>'Matriks Penilaian'!$J$21</f>
        <v>Rencana pelaksanaan praktikum/praktik dll mencakup 4 (empat) aspek pertama</v>
      </c>
      <c r="E112" s="40"/>
      <c r="F112" s="43"/>
      <c r="G112" s="43"/>
      <c r="H112" s="80"/>
      <c r="I112" s="43"/>
    </row>
    <row r="113" spans="1:9" ht="18.600000000000001" customHeight="1" x14ac:dyDescent="0.3">
      <c r="A113" s="51"/>
      <c r="B113" s="113"/>
      <c r="C113" s="49">
        <v>2</v>
      </c>
      <c r="D113" s="212" t="str">
        <f>'Matriks Penilaian'!$K$21</f>
        <v>Tidak ada rencana praktikum/praktik/PKL dll</v>
      </c>
      <c r="E113" s="40"/>
      <c r="F113" s="43"/>
      <c r="G113" s="98"/>
      <c r="H113" s="43"/>
      <c r="I113" s="43"/>
    </row>
    <row r="114" spans="1:9" ht="18.600000000000001" customHeight="1" x14ac:dyDescent="0.3">
      <c r="A114" s="51"/>
      <c r="B114" s="113"/>
      <c r="C114" s="49"/>
      <c r="D114" s="212" t="str">
        <f>'Matriks Penilaian'!$L$21</f>
        <v>Tidak ada nilai &lt; 2</v>
      </c>
      <c r="E114" s="40"/>
      <c r="F114" s="43"/>
      <c r="G114" s="98"/>
      <c r="H114" s="43"/>
      <c r="I114" s="43"/>
    </row>
    <row r="115" spans="1:9" ht="18.600000000000001" customHeight="1" x14ac:dyDescent="0.3">
      <c r="A115" s="51"/>
      <c r="B115" s="114"/>
      <c r="C115" s="322" t="s">
        <v>101</v>
      </c>
      <c r="D115" s="322"/>
      <c r="E115" s="78">
        <f>IF(OR(E109&lt;2,E109&gt;4),"Salah Isi", E109)</f>
        <v>4</v>
      </c>
      <c r="F115" s="43"/>
      <c r="G115" s="42"/>
      <c r="H115" s="80"/>
      <c r="I115" s="43"/>
    </row>
    <row r="116" spans="1:9" ht="15.75" customHeight="1" x14ac:dyDescent="0.3">
      <c r="B116" s="129"/>
      <c r="C116" s="100"/>
      <c r="D116" s="100"/>
      <c r="E116" s="130"/>
      <c r="F116" s="43"/>
      <c r="G116" s="42"/>
      <c r="H116" s="80"/>
      <c r="I116" s="43"/>
    </row>
    <row r="117" spans="1:9" ht="19.149999999999999" customHeight="1" x14ac:dyDescent="0.3">
      <c r="A117" s="68">
        <f>A109+1</f>
        <v>11</v>
      </c>
      <c r="B117" s="121" t="str">
        <f>'Matriks Penilaian'!$F$23</f>
        <v xml:space="preserve">1.7.3 </v>
      </c>
      <c r="C117" s="370" t="str">
        <f>'Matriks Penilaian'!$G$23</f>
        <v>Sistem penilaian pembelajaran dan tata cara pelaporan penilaian</v>
      </c>
      <c r="D117" s="371"/>
      <c r="E117" s="44">
        <v>4</v>
      </c>
      <c r="F117" s="43"/>
      <c r="G117" s="338" t="s">
        <v>86</v>
      </c>
      <c r="H117" s="339"/>
      <c r="I117" s="340"/>
    </row>
    <row r="118" spans="1:9" ht="74.45" customHeight="1" x14ac:dyDescent="0.3">
      <c r="A118" s="67"/>
      <c r="B118" s="256"/>
      <c r="C118" s="337" t="str">
        <f>'Matriks Penilaian'!$H$23</f>
        <v>Sistem Penilaian Pembelajaran dan tata cara pelaporan penilaian yang transparan dan akuntabel  diindikasikan dengan adanya:
1. Metode yang sistematis untuk mengukur capaian pembelajaran
2. Standar penilaian yang dikomunikasikan kepada mahasiswa di awal perkuliahan
3. Tata cara pelaporan hasil evaluasi yang dapat diakses secara mudah oleh mahasiswa</v>
      </c>
      <c r="D118" s="323"/>
      <c r="E118" s="44"/>
      <c r="F118" s="43"/>
      <c r="G118" s="259"/>
      <c r="H118" s="259"/>
      <c r="I118" s="259"/>
    </row>
    <row r="119" spans="1:9" ht="47.45" customHeight="1" x14ac:dyDescent="0.3">
      <c r="A119" s="51"/>
      <c r="B119" s="113"/>
      <c r="C119" s="49">
        <v>4</v>
      </c>
      <c r="D119" s="212" t="str">
        <f>'Matriks Penilaian'!$I$23</f>
        <v xml:space="preserve">Sistem Penilaian Pembelajaran dan tata cara pelaporan penilaian memenuhi tiga  aspek (dibuktikan dengan screen capture laman sistem penilaian atau URL yang dapat diakses  sewaktu di evaluasi)  dan terintegrasi dengan sistem akademik </v>
      </c>
      <c r="E119" s="40"/>
      <c r="F119" s="43"/>
      <c r="G119" s="1"/>
      <c r="H119" s="1"/>
      <c r="I119" s="1"/>
    </row>
    <row r="120" spans="1:9" ht="45" customHeight="1" x14ac:dyDescent="0.3">
      <c r="A120" s="51"/>
      <c r="B120" s="113"/>
      <c r="C120" s="49">
        <v>3</v>
      </c>
      <c r="D120" s="212" t="str">
        <f>'Matriks Penilaian'!$J$23</f>
        <v xml:space="preserve">Sistem Penilaian Pembelajaran dan tata cara pelaporan penilaian memenuhi 3 aspek (dibuktikan dengan screen capture laman sistem penilaian atau URL yang dapat diakses  sewaktu di evaluasi) </v>
      </c>
      <c r="E120" s="40"/>
      <c r="F120" s="43"/>
      <c r="G120" s="43"/>
      <c r="H120" s="80"/>
      <c r="I120" s="43"/>
    </row>
    <row r="121" spans="1:9" ht="27.6" customHeight="1" x14ac:dyDescent="0.3">
      <c r="A121" s="51"/>
      <c r="B121" s="113"/>
      <c r="C121" s="49">
        <v>2</v>
      </c>
      <c r="D121" s="212" t="str">
        <f>'Matriks Penilaian'!$K$23</f>
        <v xml:space="preserve">Sistem Penilaian Pembelajaran dan tata cara pelaporan penilaian memenuhi 3 aspek (dibuktikan dengan screen capture laman sistem penilaian) </v>
      </c>
      <c r="E121" s="40"/>
      <c r="F121" s="43"/>
      <c r="G121" s="98"/>
      <c r="H121" s="43"/>
      <c r="I121" s="43"/>
    </row>
    <row r="122" spans="1:9" ht="28.15" customHeight="1" x14ac:dyDescent="0.3">
      <c r="A122" s="51"/>
      <c r="B122" s="113"/>
      <c r="C122" s="49">
        <v>1</v>
      </c>
      <c r="D122" s="212" t="str">
        <f>'Matriks Penilaian'!$L$23</f>
        <v>Sistem Penilaian Pembelajaran dan tata cara pelaporan penilaian memenuhi 2 aspek</v>
      </c>
      <c r="E122" s="40"/>
      <c r="F122" s="43"/>
      <c r="G122" s="99"/>
      <c r="H122" s="80"/>
      <c r="I122" s="43"/>
    </row>
    <row r="123" spans="1:9" ht="33" customHeight="1" x14ac:dyDescent="0.3">
      <c r="A123" s="51"/>
      <c r="B123" s="113"/>
      <c r="C123" s="49">
        <v>0</v>
      </c>
      <c r="D123" s="212" t="str">
        <f>'Matriks Penilaian'!$M$23</f>
        <v>Tidak memiliki sistem penilaian pembelajaran dan tata cara pelaporan penilaian yang transparan dan akuntabel</v>
      </c>
      <c r="E123" s="40"/>
      <c r="F123" s="43"/>
      <c r="G123" s="99"/>
      <c r="H123" s="80"/>
      <c r="I123" s="43"/>
    </row>
    <row r="124" spans="1:9" ht="18.600000000000001" customHeight="1" x14ac:dyDescent="0.3">
      <c r="A124" s="51"/>
      <c r="B124" s="114"/>
      <c r="C124" s="322" t="s">
        <v>101</v>
      </c>
      <c r="D124" s="322"/>
      <c r="E124" s="78">
        <f>IF(OR(E117&gt;4, E117&lt;0),"Salah Isi", E117)</f>
        <v>4</v>
      </c>
      <c r="F124" s="43"/>
      <c r="G124" s="42"/>
      <c r="H124" s="80"/>
      <c r="I124" s="43"/>
    </row>
    <row r="125" spans="1:9" ht="15.75" customHeight="1" x14ac:dyDescent="0.3">
      <c r="B125" s="227"/>
      <c r="C125" s="228"/>
      <c r="D125" s="228"/>
      <c r="E125" s="229"/>
      <c r="F125" s="43"/>
      <c r="G125" s="42"/>
      <c r="H125" s="80"/>
      <c r="I125" s="43"/>
    </row>
    <row r="126" spans="1:9" ht="19.149999999999999" customHeight="1" x14ac:dyDescent="0.3">
      <c r="A126" s="67">
        <f>A117+1</f>
        <v>12</v>
      </c>
      <c r="B126" s="121" t="str">
        <f>'Matriks Penilaian'!$F$25</f>
        <v xml:space="preserve">1.7.4. </v>
      </c>
      <c r="C126" s="323" t="str">
        <f>'Matriks Penilaian'!$G$25</f>
        <v>Rancangan Fasilitasi Implementasi Permendikbudristek Nomor 53 Tahun 2023</v>
      </c>
      <c r="D126" s="324"/>
      <c r="E126" s="44">
        <v>4</v>
      </c>
      <c r="F126" s="43"/>
      <c r="G126" s="331" t="s">
        <v>211</v>
      </c>
      <c r="H126" s="332"/>
      <c r="I126" s="333"/>
    </row>
    <row r="127" spans="1:9" ht="144.6" customHeight="1" x14ac:dyDescent="0.3">
      <c r="A127" s="67"/>
      <c r="B127" s="256"/>
      <c r="C127" s="323" t="str">
        <f>'Matriks Penilaian'!$H$25</f>
        <v>Rancangan kebijakan dan implementasi untuk memfasilitasi Implementasi Permendikbudristek Nomor 53 Tahun 2023 untuk pemenuhan masa dan beban belajar bagi mahasiswa yang melakukan pembelajaran di luar program studi yang diusulkan yang mencakup aspek:
1) Penyediaan dosen pembimbing, oleh perguruan tinggi pengusul terhadap mahasiswa yang akan mengambil mata kuliah pada program studi yang berbeda pada perguruan tinggi sendiri atau perguruan tinggi lain atau dunia industri dan mahasiswa yang akan menyelesaikan tugas akhir
2) Rancangan kurikulum menyediakan pilihan bagi mahasiswa untuk mengambil mata kuliah di luar program studi dan  pilihan bentuk tugas akhir mahasiswa</v>
      </c>
      <c r="D127" s="324"/>
      <c r="E127" s="40"/>
      <c r="F127" s="43"/>
      <c r="G127" s="334"/>
      <c r="H127" s="335"/>
      <c r="I127" s="336"/>
    </row>
    <row r="128" spans="1:9" ht="48" customHeight="1" x14ac:dyDescent="0.3">
      <c r="A128" s="51"/>
      <c r="B128" s="113"/>
      <c r="C128" s="49">
        <v>4</v>
      </c>
      <c r="D128" s="212" t="str">
        <f>'Matriks Penilaian'!$I$25</f>
        <v>Penjelasan mencakup 2 (dua) aspek dilengkapi dengan recana implementasi untuk setiap aspek yang terintegrasi dalam kurikulum program studi yang diusulkan</v>
      </c>
      <c r="E128" s="40"/>
      <c r="F128" s="43"/>
      <c r="G128" s="1"/>
      <c r="H128" s="1"/>
      <c r="I128" s="1"/>
    </row>
    <row r="129" spans="1:9" ht="48" customHeight="1" x14ac:dyDescent="0.3">
      <c r="A129" s="51"/>
      <c r="B129" s="113"/>
      <c r="C129" s="49">
        <v>3</v>
      </c>
      <c r="D129" s="212" t="str">
        <f>'Matriks Penilaian'!$J$25</f>
        <v>Penjelasan rancangan kebijakan mencakup 2 (dua) aspek yang dilengkapi dengan rancangan implementasi untuk 1 aspek yang terintegrasi dalam kurikulum program studi yang diusulkan</v>
      </c>
      <c r="E129" s="40"/>
      <c r="F129" s="43"/>
      <c r="G129" s="43"/>
      <c r="H129" s="80"/>
      <c r="I129" s="43"/>
    </row>
    <row r="130" spans="1:9" ht="18.600000000000001" customHeight="1" x14ac:dyDescent="0.3">
      <c r="A130" s="51"/>
      <c r="B130" s="113"/>
      <c r="C130" s="49">
        <v>2</v>
      </c>
      <c r="D130" s="212" t="str">
        <f>'Matriks Penilaian'!$K$25</f>
        <v>Penjelasan rancangan kebijakan mencakup 2 (dua) aspek</v>
      </c>
      <c r="E130" s="40"/>
      <c r="F130" s="43"/>
      <c r="G130" s="98"/>
      <c r="H130" s="43"/>
      <c r="I130" s="43"/>
    </row>
    <row r="131" spans="1:9" ht="30" customHeight="1" x14ac:dyDescent="0.3">
      <c r="A131" s="51"/>
      <c r="B131" s="113"/>
      <c r="C131" s="49">
        <v>1</v>
      </c>
      <c r="D131" s="212" t="str">
        <f>'Matriks Penilaian'!$L$25</f>
        <v xml:space="preserve">Tidak ada penjelasan terkait dengan rancangan kebijakan dan implementasi fasilitasi pemenuhan masa dan beban belajar  </v>
      </c>
      <c r="E131" s="40"/>
      <c r="F131" s="43"/>
      <c r="G131" s="99"/>
      <c r="H131" s="80"/>
      <c r="I131" s="43"/>
    </row>
    <row r="132" spans="1:9" ht="15.75" customHeight="1" x14ac:dyDescent="0.3">
      <c r="A132" s="51"/>
      <c r="B132" s="113"/>
      <c r="C132" s="49">
        <v>0</v>
      </c>
      <c r="D132" s="212" t="str">
        <f>'Matriks Penilaian'!$M$25</f>
        <v>Tidak ada skor 0</v>
      </c>
      <c r="E132" s="40"/>
      <c r="F132" s="43"/>
      <c r="G132" s="99"/>
      <c r="H132" s="80"/>
      <c r="I132" s="43"/>
    </row>
    <row r="133" spans="1:9" ht="18.600000000000001" customHeight="1" x14ac:dyDescent="0.3">
      <c r="A133" s="51"/>
      <c r="B133" s="114"/>
      <c r="C133" s="322" t="s">
        <v>101</v>
      </c>
      <c r="D133" s="322"/>
      <c r="E133" s="78">
        <f>IF(OR(E126&gt;4, E126&lt;0),"Salah Isi", E126)</f>
        <v>4</v>
      </c>
      <c r="F133" s="43"/>
      <c r="G133" s="42"/>
      <c r="H133" s="80"/>
      <c r="I133" s="43"/>
    </row>
    <row r="134" spans="1:9" ht="15.75" customHeight="1" x14ac:dyDescent="0.3">
      <c r="B134" s="227"/>
      <c r="C134" s="55"/>
      <c r="D134" s="55"/>
      <c r="E134" s="230"/>
      <c r="F134" s="43"/>
      <c r="G134" s="42"/>
      <c r="H134" s="80"/>
      <c r="I134" s="43"/>
    </row>
    <row r="135" spans="1:9" ht="18" customHeight="1" x14ac:dyDescent="0.3">
      <c r="A135" s="68">
        <f>A126+1</f>
        <v>13</v>
      </c>
      <c r="B135" s="116" t="str">
        <f>'Matriks Penilaian'!$D$27</f>
        <v xml:space="preserve">2.1 </v>
      </c>
      <c r="C135" s="341" t="str">
        <f>'Matriks Penilaian'!$E$27</f>
        <v>Dosen Tetap  program studi</v>
      </c>
      <c r="D135" s="342"/>
      <c r="E135" s="343">
        <v>4</v>
      </c>
      <c r="F135" s="3"/>
      <c r="G135" s="345" t="s">
        <v>327</v>
      </c>
      <c r="H135" s="346"/>
      <c r="I135" s="347"/>
    </row>
    <row r="136" spans="1:9" ht="27" customHeight="1" x14ac:dyDescent="0.3">
      <c r="A136" s="68"/>
      <c r="B136" s="110"/>
      <c r="C136" s="409" t="str">
        <f>'Matriks Penilaian'!$H$27</f>
        <v>Status,  jumlah dan kualifikasi akademik calon dosen tetap PJJ yang ditugaskan di program studi</v>
      </c>
      <c r="D136" s="409"/>
      <c r="E136" s="344"/>
      <c r="F136" s="3"/>
      <c r="G136" s="372"/>
      <c r="H136" s="373"/>
      <c r="I136" s="374"/>
    </row>
    <row r="137" spans="1:9" ht="56.45" customHeight="1" x14ac:dyDescent="0.3">
      <c r="A137" s="61"/>
      <c r="B137" s="110"/>
      <c r="C137" s="49">
        <v>4</v>
      </c>
      <c r="D137" s="212" t="str">
        <f>'Matriks Penilaian'!$I$27</f>
        <v>Jumlah calon dosen tetap sebanyak &gt; 5 (lima) orang berkualifikasi akademik lulusan magister/magister terapan dan doktor/doktor terapan, dan telah diangkat sebagai ASN atau P3K atau DPK, atau oleh badan penyelenggara sebagai dosen tetap</v>
      </c>
      <c r="E137" s="62"/>
      <c r="F137" s="3"/>
      <c r="G137" s="348"/>
      <c r="H137" s="349"/>
      <c r="I137" s="350"/>
    </row>
    <row r="138" spans="1:9" ht="56.45" customHeight="1" x14ac:dyDescent="0.3">
      <c r="A138" s="61"/>
      <c r="B138" s="110"/>
      <c r="C138" s="49">
        <v>3</v>
      </c>
      <c r="D138" s="211" t="str">
        <f>'Matriks Penilaian'!$J$27</f>
        <v>Jumlah calon dosen tetap sebanyak 5 (lima) orang berkualifikasi akademik lulusan magister/magister terapan dan doktor/doktor terapan, dan telah diangkat sebagai ASN atau P3K atau DPK, atau oleh badan penyelenggara sebagai dosen tetap</v>
      </c>
      <c r="E138" s="62"/>
      <c r="F138" s="3"/>
      <c r="G138" s="94"/>
      <c r="H138" s="94"/>
      <c r="I138" s="94"/>
    </row>
    <row r="139" spans="1:9" ht="42.6" customHeight="1" x14ac:dyDescent="0.3">
      <c r="A139" s="61"/>
      <c r="B139" s="110"/>
      <c r="C139" s="49">
        <v>2</v>
      </c>
      <c r="D139" s="211" t="str">
        <f>'Matriks Penilaian'!$K$27</f>
        <v xml:space="preserve">Jumlah calon dosen tetap sebanyak 5 (lima) orang berkualifikasi akademik lulusan magister/magister terapan dan menandatangani surat perjanjian kesediaan pengangkatan dosen tetap dengan badan penyelenggara
</v>
      </c>
      <c r="E139" s="62"/>
      <c r="F139" s="3"/>
      <c r="G139" s="66"/>
      <c r="H139" s="22"/>
      <c r="I139" s="3"/>
    </row>
    <row r="140" spans="1:9" ht="18.600000000000001" customHeight="1" x14ac:dyDescent="0.3">
      <c r="A140" s="61"/>
      <c r="B140" s="111"/>
      <c r="C140" s="322" t="s">
        <v>101</v>
      </c>
      <c r="D140" s="322"/>
      <c r="E140" s="79">
        <f>IF(OR(E135&gt;4, E135&lt;2),"Salah Isi", E135)</f>
        <v>4</v>
      </c>
      <c r="F140" s="3" t="s">
        <v>42</v>
      </c>
      <c r="G140" s="66"/>
      <c r="H140" s="22"/>
      <c r="I140" s="3"/>
    </row>
    <row r="141" spans="1:9" ht="15.75" customHeight="1" x14ac:dyDescent="0.3">
      <c r="A141" s="61"/>
      <c r="B141" s="117"/>
      <c r="C141" s="43"/>
      <c r="D141" s="43"/>
      <c r="F141" s="3"/>
      <c r="G141" s="66"/>
      <c r="H141" s="22"/>
      <c r="I141" s="3"/>
    </row>
    <row r="142" spans="1:9" ht="29.1" customHeight="1" x14ac:dyDescent="0.3">
      <c r="A142" s="68">
        <f>A135+1</f>
        <v>14</v>
      </c>
      <c r="B142" s="196" t="str">
        <f>'Matriks Penilaian'!$D$28</f>
        <v xml:space="preserve">2.2 </v>
      </c>
      <c r="C142" s="407" t="s">
        <v>156</v>
      </c>
      <c r="D142" s="408"/>
      <c r="E142" s="261">
        <f>'Hitung PBJJ'!$D$8</f>
        <v>4</v>
      </c>
      <c r="F142" s="131"/>
      <c r="G142" s="413" t="s">
        <v>76</v>
      </c>
      <c r="H142" s="414"/>
      <c r="I142" s="415"/>
    </row>
    <row r="143" spans="1:9" ht="15.75" customHeight="1" x14ac:dyDescent="0.3">
      <c r="A143" s="61"/>
      <c r="B143" s="117"/>
      <c r="C143" s="43"/>
      <c r="D143" s="43"/>
      <c r="F143" s="3"/>
      <c r="G143" s="66"/>
      <c r="H143" s="22"/>
      <c r="I143" s="3"/>
    </row>
    <row r="144" spans="1:9" ht="45" customHeight="1" x14ac:dyDescent="0.3">
      <c r="A144" s="68">
        <f>A142+1</f>
        <v>15</v>
      </c>
      <c r="B144" s="243" t="s">
        <v>305</v>
      </c>
      <c r="C144" s="410" t="s">
        <v>155</v>
      </c>
      <c r="D144" s="411"/>
      <c r="E144" s="271">
        <f>'Hitung PBJJ'!$E$8</f>
        <v>4</v>
      </c>
      <c r="F144" s="131"/>
      <c r="G144" s="412" t="s">
        <v>77</v>
      </c>
      <c r="H144" s="412"/>
      <c r="I144" s="412"/>
    </row>
    <row r="145" spans="1:9" ht="15.75" customHeight="1" x14ac:dyDescent="0.3">
      <c r="A145" s="68"/>
      <c r="B145" s="135"/>
      <c r="C145" s="136"/>
      <c r="D145" s="35"/>
      <c r="E145" s="137"/>
      <c r="F145" s="131"/>
      <c r="G145" s="134"/>
      <c r="H145" s="133"/>
      <c r="I145" s="131"/>
    </row>
    <row r="146" spans="1:9" ht="18" customHeight="1" x14ac:dyDescent="0.3">
      <c r="A146" s="68">
        <f>A144+1</f>
        <v>16</v>
      </c>
      <c r="B146" s="116" t="str">
        <f>'Matriks Penilaian'!$D$31</f>
        <v xml:space="preserve">3.1 </v>
      </c>
      <c r="C146" s="341" t="s">
        <v>306</v>
      </c>
      <c r="D146" s="342"/>
      <c r="E146" s="70">
        <v>4</v>
      </c>
      <c r="F146" s="3"/>
      <c r="G146" s="345" t="s">
        <v>58</v>
      </c>
      <c r="H146" s="346"/>
      <c r="I146" s="347"/>
    </row>
    <row r="147" spans="1:9" ht="83.45" customHeight="1" x14ac:dyDescent="0.3">
      <c r="A147" s="67"/>
      <c r="B147" s="118"/>
      <c r="C147" s="351" t="str">
        <f>'Matriks Penilaian'!$H$31</f>
        <v>Rancangan good governance untuk program studi yang diusulkan dengan enam pilar tata pamong yang mampu menjamin terwujudnya visi, terlaksanakannya misi, tercapainya tujuan, dan berhasilnya strategi yang digunakan secara kredibel, transparan, akuntabel, bertanggung jawab, dan adil serta manajemen resiko pada unit pengelola program studi yang diusulkan. Pengusul wajib menjelaskan rencana kebijakan anti plagiasi pada program studi yang diusulkan.</v>
      </c>
      <c r="D147" s="363"/>
      <c r="E147" s="260"/>
      <c r="F147" s="3"/>
      <c r="G147" s="348"/>
      <c r="H147" s="349"/>
      <c r="I147" s="350"/>
    </row>
    <row r="148" spans="1:9" ht="46.9" customHeight="1" x14ac:dyDescent="0.3">
      <c r="A148" s="58"/>
      <c r="B148" s="118"/>
      <c r="C148" s="73">
        <v>4</v>
      </c>
      <c r="D148" s="212" t="str">
        <f>'Matriks Penilaian'!$I$31</f>
        <v xml:space="preserve">Perwujudan good governance mencakup 6 (enam) pilar tata pamong dan dilengkapi dengan penjelasan dan rancangan SK Pemimpin PT PJJ tentang kebijakan anti plagiasi untuk podi yang diusulkan </v>
      </c>
      <c r="E148" s="84"/>
      <c r="F148" s="3"/>
      <c r="G148" s="74"/>
      <c r="H148" s="74"/>
      <c r="I148" s="74"/>
    </row>
    <row r="149" spans="1:9" ht="46.9" customHeight="1" x14ac:dyDescent="0.3">
      <c r="A149" s="58"/>
      <c r="B149" s="118"/>
      <c r="C149" s="73">
        <v>3</v>
      </c>
      <c r="D149" s="212" t="str">
        <f>'Matriks Penilaian'!$J$31</f>
        <v xml:space="preserve">Perwujudan good governance mencakup 6 (enam) pilar tata pamong dan dilengkapi dengan rancangan SK Pemimpin PT PJJ tentang kebijakan anti plagiasi untuk podi yang diusulkan </v>
      </c>
      <c r="E149" s="84"/>
      <c r="F149" s="3"/>
      <c r="G149" s="74"/>
      <c r="H149" s="74"/>
      <c r="I149" s="74"/>
    </row>
    <row r="150" spans="1:9" ht="46.9" customHeight="1" x14ac:dyDescent="0.3">
      <c r="A150" s="58"/>
      <c r="B150" s="118"/>
      <c r="C150" s="73">
        <v>2</v>
      </c>
      <c r="D150" s="212" t="str">
        <f>'Matriks Penilaian'!$K$31</f>
        <v xml:space="preserve">Perwujudan good governance mencakup 6 (enam) pilar tata pamong dan dilengkapi dengan penjelasan mengenai kebijakan anti plagiasi untuk podi yang diusulkan </v>
      </c>
      <c r="E150" s="84"/>
      <c r="F150" s="3"/>
      <c r="G150" s="74"/>
      <c r="H150" s="74"/>
      <c r="I150" s="74"/>
    </row>
    <row r="151" spans="1:9" ht="46.9" customHeight="1" x14ac:dyDescent="0.3">
      <c r="A151" s="58"/>
      <c r="B151" s="118"/>
      <c r="C151" s="73">
        <v>1</v>
      </c>
      <c r="D151" s="212" t="str">
        <f>'Matriks Penilaian'!$L$31</f>
        <v xml:space="preserve">Perwujudan good governance mencakup kurang dari 6 (enam) pilar tata pamong dan tidak dilengkapi dengan penjelasan mengenai kebijakan anti plagiasi untuk podi yang diusulkan </v>
      </c>
      <c r="E151" s="84"/>
      <c r="F151" s="3"/>
      <c r="G151" s="74"/>
      <c r="H151" s="74"/>
      <c r="I151" s="74"/>
    </row>
    <row r="152" spans="1:9" ht="35.450000000000003" customHeight="1" x14ac:dyDescent="0.3">
      <c r="A152" s="58"/>
      <c r="B152" s="118"/>
      <c r="C152" s="76">
        <v>0</v>
      </c>
      <c r="D152" s="212" t="str">
        <f>'Matriks Penilaian'!$M$31</f>
        <v>Tidak menjelaskan rencana perwujudan good governance dan kebijakan anti plagiasi</v>
      </c>
      <c r="E152" s="84"/>
      <c r="F152" s="3"/>
      <c r="G152" s="74"/>
      <c r="H152" s="74"/>
      <c r="I152" s="74"/>
    </row>
    <row r="153" spans="1:9" ht="18.600000000000001" customHeight="1" x14ac:dyDescent="0.3">
      <c r="A153" s="58"/>
      <c r="B153" s="119"/>
      <c r="C153" s="322" t="s">
        <v>101</v>
      </c>
      <c r="D153" s="322"/>
      <c r="E153" s="85">
        <f>IF(OR(E146&gt;4,E146&lt;0), "Salah Isi", E146)</f>
        <v>4</v>
      </c>
      <c r="F153" s="3"/>
      <c r="G153" s="75"/>
      <c r="H153" s="22"/>
      <c r="I153" s="3"/>
    </row>
    <row r="154" spans="1:9" ht="18.75" customHeight="1" x14ac:dyDescent="0.3">
      <c r="A154" s="61"/>
      <c r="B154" s="117"/>
      <c r="C154" s="43"/>
      <c r="D154" s="43"/>
      <c r="F154" s="3"/>
      <c r="G154" s="66"/>
      <c r="H154" s="22"/>
      <c r="I154" s="3"/>
    </row>
    <row r="155" spans="1:9" ht="18.600000000000001" customHeight="1" x14ac:dyDescent="0.3">
      <c r="A155" s="68">
        <f>A146+1</f>
        <v>17</v>
      </c>
      <c r="B155" s="116" t="str">
        <f>'Matriks Penilaian'!$D$32</f>
        <v xml:space="preserve">3.2 </v>
      </c>
      <c r="C155" s="361" t="str">
        <f>'Matriks Penilaian'!$E$32</f>
        <v>Rancangan Sistem Penjaminan Mutu Internal Program Studi PJJ yang Diusulkan</v>
      </c>
      <c r="D155" s="362"/>
      <c r="E155" s="70">
        <v>4</v>
      </c>
      <c r="F155" s="3"/>
      <c r="G155" s="345" t="s">
        <v>43</v>
      </c>
      <c r="H155" s="346"/>
      <c r="I155" s="347"/>
    </row>
    <row r="156" spans="1:9" ht="75" customHeight="1" x14ac:dyDescent="0.3">
      <c r="A156" s="68"/>
      <c r="B156" s="110"/>
      <c r="C156" s="351" t="str">
        <f>'Matriks Penilaian'!$H$32</f>
        <v>Rancangan Sistem Penjaminan Mutu Internal Program Studi PJJ yang diusulkan berdasarkan 3 (tiga) aspek, yaitu:
1. dokumen legal pembentukan unsur pelaksana penjaminan mutu;
2. rancangan implementasi SPMI UPPS khusus pada  program studi PJJ yang diusulkan;
3. laporan audit mutu internal yang mutakhir dari program studi PJJ yang sudah berjalan.</v>
      </c>
      <c r="D156" s="352"/>
      <c r="E156" s="260"/>
      <c r="F156" s="3"/>
      <c r="G156" s="348"/>
      <c r="H156" s="349"/>
      <c r="I156" s="350"/>
    </row>
    <row r="157" spans="1:9" ht="45.6" customHeight="1" x14ac:dyDescent="0.3">
      <c r="A157" s="5"/>
      <c r="B157" s="118"/>
      <c r="C157" s="59">
        <v>4</v>
      </c>
      <c r="D157" s="212" t="str">
        <f>'Matriks Penilaian'!$I$32</f>
        <v>Rancangan Sistem Penjaminan Mutu Internal Program Studi PJJ yang diusulkan mencakup tiga aspek dan dilengkapi dengan dokumen pendukung yang sangat lengkap</v>
      </c>
      <c r="E157" s="71"/>
      <c r="F157" s="3"/>
      <c r="G157" s="66"/>
      <c r="H157" s="72"/>
      <c r="I157" s="3"/>
    </row>
    <row r="158" spans="1:9" ht="33.6" customHeight="1" x14ac:dyDescent="0.3">
      <c r="A158" s="5"/>
      <c r="B158" s="118"/>
      <c r="C158" s="59">
        <v>3</v>
      </c>
      <c r="D158" s="212" t="str">
        <f>'Matriks Penilaian'!$J$32</f>
        <v>Rancangan Sistem Penjaminan Mutu Internal Program Studi PJJ yang diusulkan mencakup tiga aspek dan dilengkapi dengan dokumen pendukung yang lengkap</v>
      </c>
      <c r="E158" s="71"/>
      <c r="F158" s="3"/>
      <c r="G158" s="66"/>
      <c r="H158" s="72"/>
      <c r="I158" s="3"/>
    </row>
    <row r="159" spans="1:9" ht="30" customHeight="1" x14ac:dyDescent="0.3">
      <c r="A159" s="5"/>
      <c r="B159" s="118"/>
      <c r="C159" s="59">
        <v>2</v>
      </c>
      <c r="D159" s="212" t="str">
        <f>'Matriks Penilaian'!$K$32</f>
        <v>Rancangan Sistem Penjaminan Mutu Internal Program Studi PJJ yang diusulkan mencakup tiga aspek dan dilengkapi dengan sebagian dokumen pendukung</v>
      </c>
      <c r="E159" s="71"/>
      <c r="F159" s="3"/>
      <c r="G159" s="66"/>
      <c r="H159" s="72"/>
      <c r="I159" s="3"/>
    </row>
    <row r="160" spans="1:9" ht="27.75" customHeight="1" x14ac:dyDescent="0.3">
      <c r="A160" s="5"/>
      <c r="B160" s="118"/>
      <c r="C160" s="59">
        <v>1</v>
      </c>
      <c r="D160" s="212" t="str">
        <f>'Matriks Penilaian'!$L$32</f>
        <v>Tidak menjelaskan Rancangan SPMI Prodi PJJ yang diusulkan, yang dijelaskan SPMI pada tingkat perguruan tinggi</v>
      </c>
      <c r="E160" s="71"/>
      <c r="F160" s="3"/>
      <c r="G160" s="66"/>
      <c r="H160" s="72"/>
      <c r="I160" s="3"/>
    </row>
    <row r="161" spans="1:9" ht="15.6" customHeight="1" x14ac:dyDescent="0.3">
      <c r="A161" s="5"/>
      <c r="B161" s="118"/>
      <c r="C161" s="59">
        <v>0</v>
      </c>
      <c r="D161" s="212" t="str">
        <f>'Matriks Penilaian'!$M$32</f>
        <v>Tidak ada penjelasan mengenai Rancangan SPMI Prodi yang diusulkan</v>
      </c>
      <c r="E161" s="71"/>
      <c r="F161" s="3"/>
      <c r="G161" s="66"/>
      <c r="H161" s="72"/>
      <c r="I161" s="3"/>
    </row>
    <row r="162" spans="1:9" ht="18.600000000000001" customHeight="1" x14ac:dyDescent="0.3">
      <c r="A162" s="5"/>
      <c r="B162" s="119"/>
      <c r="C162" s="322" t="s">
        <v>101</v>
      </c>
      <c r="D162" s="322"/>
      <c r="E162" s="63">
        <f>IF(OR(E155=0,E155=1,E155=2,E155=4), E155,"Salah Isi")</f>
        <v>4</v>
      </c>
      <c r="F162" s="3"/>
      <c r="G162" s="66"/>
      <c r="H162" s="22"/>
      <c r="I162" s="3"/>
    </row>
    <row r="163" spans="1:9" ht="18.75" customHeight="1" x14ac:dyDescent="0.3">
      <c r="A163" s="5"/>
      <c r="B163" s="120"/>
      <c r="C163" s="95"/>
      <c r="D163" s="2"/>
      <c r="E163" s="96"/>
      <c r="F163" s="3"/>
      <c r="G163" s="66"/>
      <c r="H163" s="22"/>
      <c r="I163" s="3"/>
    </row>
    <row r="164" spans="1:9" ht="30" customHeight="1" x14ac:dyDescent="0.3">
      <c r="A164" s="51">
        <f>A155+1</f>
        <v>18</v>
      </c>
      <c r="B164" s="124" t="str">
        <f>'Matriks Penilaian'!$D$34</f>
        <v xml:space="preserve">3.3 </v>
      </c>
      <c r="C164" s="317" t="str">
        <f>'Matriks Penilaian'!$E$34</f>
        <v>Kapasitas peladen/server Sistem Pengelola Pembelajaran (Learning Management System) di Kampus Utama</v>
      </c>
      <c r="D164" s="306"/>
      <c r="E164" s="47">
        <v>4</v>
      </c>
      <c r="F164" s="43"/>
      <c r="G164" s="316" t="s">
        <v>209</v>
      </c>
      <c r="H164" s="316"/>
      <c r="I164" s="316"/>
    </row>
    <row r="165" spans="1:9" ht="99.6" customHeight="1" x14ac:dyDescent="0.3">
      <c r="A165" s="51"/>
      <c r="B165" s="125"/>
      <c r="C165" s="318" t="str">
        <f>'Matriks Penilaian'!$H$34</f>
        <v>Memiliki atau memiliki akses terhadap server (dedicated) LMS  dengan fasilitas berikut:
1. Ruang data (penyimpan/storage) untuk setiap mata kuliah yang diselenggarakan minimal 5 GB per mata kuliah;
2. Kapasitas memori (RAM) yang disediakan paling sedikit berukuran 100 MB per pengguna bersamaan;
3. Kecepatan transfer data untuk akses ke luar sebesar 100 Kbps per pengguna bersamaan;
4. Kecepatan transfer data untuk akses masuk sebesar 25 Kbps per pengguna bersamaan</v>
      </c>
      <c r="D165" s="319"/>
      <c r="E165" s="141"/>
      <c r="F165" s="43"/>
      <c r="G165" s="316"/>
      <c r="H165" s="316"/>
      <c r="I165" s="316"/>
    </row>
    <row r="166" spans="1:9" ht="138" customHeight="1" x14ac:dyDescent="0.3">
      <c r="A166" s="51"/>
      <c r="B166" s="125"/>
      <c r="C166" s="87">
        <v>4</v>
      </c>
      <c r="D166" s="212" t="str">
        <f>'Matriks Penilaian'!$I$34</f>
        <v>Memiliki atau memiliki akses terhadap server (dedicated) LMS dengan fasilitas berikut:
1. Ruang data (penyimpan/storage) untuk setiap mata kuliah yang diselenggarakan sebesar &gt; 5 GB per mata kuliah;
2. Kapasitas memori (RAM) yang disediakan paling sedikit berukuran &gt; 100 MB per pengguna bersamaan;
3. Kecepatan transfer data untuk akses ke luar sebesar &gt; 100 Kbps per pengguna bersamaan;
4. Kecepatan transfer data untuk akses masuk sebesar &gt; 25 Kbps per pengguna bersamaan</v>
      </c>
      <c r="E166" s="138"/>
      <c r="F166" s="43"/>
      <c r="G166" s="45"/>
      <c r="H166" s="45"/>
      <c r="I166" s="45"/>
    </row>
    <row r="167" spans="1:9" ht="139.9" customHeight="1" x14ac:dyDescent="0.3">
      <c r="A167" s="51"/>
      <c r="B167" s="125"/>
      <c r="C167" s="87">
        <v>3</v>
      </c>
      <c r="D167" s="212" t="str">
        <f>'Matriks Penilaian'!$J$34</f>
        <v>Memiliki atau memiliki akses terhadap server (dedicated) LMS dengan fasilitas berikut:
1. Ruang data (penyimpan/storage) untuk setiap mata kuliah yang diselenggarakan sebesar &gt; 5 GB per mata kuliah;
2. Kapasitas memori (RAM) yang disediakan paling sedikit berukuran &gt; 100 MB per pengguna bersamaan;
3. Kecepatan transfer data untuk akses ke luar sebesar 100 Kbps per pengguna bersamaan;
4. Kecepatan transfer data untuk akses masuk sebesar 25 Kbps per pengguna bersamaan</v>
      </c>
      <c r="E167" s="97"/>
      <c r="F167" s="43"/>
      <c r="G167" s="45"/>
      <c r="H167" s="45"/>
      <c r="I167" s="45"/>
    </row>
    <row r="168" spans="1:9" ht="138.6" customHeight="1" x14ac:dyDescent="0.3">
      <c r="A168" s="51"/>
      <c r="B168" s="125"/>
      <c r="C168" s="87">
        <v>2</v>
      </c>
      <c r="D168" s="212" t="str">
        <f>'Matriks Penilaian'!$K$34</f>
        <v>Memiliki atau memiliki akses terhadap server (dedicated) LMS dengan fasilitas berikut:
1. Ruang data (penyimpan/storage) untuk setiap mata kuliah yang diselenggarakan sebesar 5 GB per mata kuliah;
2. Kapasitas memori (RAM) yang disediakan paling sedikit berukuran 100 MB per pengguna bersamaan;
3. Kecepatan transfer data untuk akses ke luar sebesar 100 Kbps per pengguna bersamaan;
4. Kecepatan transfer data untuk akses masuk sebesar 25 Kbps per pengguna bersamaan</v>
      </c>
      <c r="E168" s="97"/>
      <c r="F168" s="43"/>
      <c r="G168" s="43"/>
      <c r="H168" s="80"/>
      <c r="I168" s="43"/>
    </row>
    <row r="169" spans="1:9" ht="16.149999999999999" customHeight="1" x14ac:dyDescent="0.3">
      <c r="A169" s="69"/>
      <c r="B169" s="125"/>
      <c r="C169" s="87">
        <v>1</v>
      </c>
      <c r="D169" s="212" t="str">
        <f>'Matriks Penilaian'!$L$34</f>
        <v>Tidak ada nilai 1</v>
      </c>
      <c r="E169" s="97"/>
      <c r="F169" s="43"/>
      <c r="G169" s="42"/>
      <c r="H169" s="80"/>
      <c r="I169" s="43"/>
    </row>
    <row r="170" spans="1:9" ht="28.15" customHeight="1" x14ac:dyDescent="0.3">
      <c r="A170" s="69"/>
      <c r="B170" s="125"/>
      <c r="C170" s="88">
        <v>0</v>
      </c>
      <c r="D170" s="212" t="str">
        <f>'Matriks Penilaian'!$M$34</f>
        <v>Tidak memiliki atau tidak memiliki akses atau spesifikasi kurang dari batas minimal</v>
      </c>
      <c r="E170" s="142"/>
      <c r="F170" s="43"/>
      <c r="G170" s="42"/>
      <c r="H170" s="80"/>
      <c r="I170" s="43"/>
    </row>
    <row r="171" spans="1:9" ht="18.600000000000001" customHeight="1" x14ac:dyDescent="0.3">
      <c r="A171" s="51"/>
      <c r="B171" s="122"/>
      <c r="C171" s="322" t="s">
        <v>101</v>
      </c>
      <c r="D171" s="322"/>
      <c r="E171" s="225">
        <f>IF(OR(AND(E164&gt;0,E164&lt;2),E164&gt;4),"Salah Isi",E164)</f>
        <v>4</v>
      </c>
      <c r="G171" s="42"/>
    </row>
    <row r="172" spans="1:9" x14ac:dyDescent="0.3">
      <c r="B172" s="123"/>
      <c r="C172" s="89"/>
      <c r="D172" s="173"/>
      <c r="E172" s="140"/>
      <c r="G172" s="42"/>
    </row>
    <row r="173" spans="1:9" ht="18.600000000000001" customHeight="1" x14ac:dyDescent="0.3">
      <c r="A173" s="52">
        <f>A164+1</f>
        <v>19</v>
      </c>
      <c r="B173" s="243" t="str">
        <f>'Matriks Penilaian'!$F$36</f>
        <v xml:space="preserve">3.4.1 </v>
      </c>
      <c r="C173" s="320" t="s">
        <v>330</v>
      </c>
      <c r="D173" s="321"/>
      <c r="E173" s="262">
        <f>'Hitung PBJJ'!$F$8</f>
        <v>4</v>
      </c>
      <c r="F173" s="43"/>
      <c r="G173" s="316" t="s">
        <v>119</v>
      </c>
      <c r="H173" s="316"/>
      <c r="I173" s="316"/>
    </row>
    <row r="174" spans="1:9" ht="30.6" customHeight="1" x14ac:dyDescent="0.3">
      <c r="A174" s="52">
        <f>A173+1</f>
        <v>20</v>
      </c>
      <c r="B174" s="114" t="str">
        <f>'Matriks Penilaian'!$F$37</f>
        <v xml:space="preserve">3.4.2 </v>
      </c>
      <c r="C174" s="364" t="s">
        <v>342</v>
      </c>
      <c r="D174" s="365"/>
      <c r="E174" s="77">
        <f>'Hitung PBJJ'!$AF$8</f>
        <v>4</v>
      </c>
      <c r="F174" s="43"/>
      <c r="G174" s="316"/>
      <c r="H174" s="316"/>
      <c r="I174" s="316"/>
    </row>
    <row r="175" spans="1:9" ht="18.600000000000001" customHeight="1" x14ac:dyDescent="0.3">
      <c r="A175" s="52">
        <f>A174+1</f>
        <v>21</v>
      </c>
      <c r="B175" s="114" t="str">
        <f>'Matriks Penilaian'!$F$43</f>
        <v xml:space="preserve">3.4.3 </v>
      </c>
      <c r="C175" s="366" t="s">
        <v>331</v>
      </c>
      <c r="D175" s="367"/>
      <c r="E175" s="263">
        <f>'Hitung PBJJ'!$AJ$8</f>
        <v>4</v>
      </c>
      <c r="F175" s="131"/>
      <c r="G175" s="316"/>
      <c r="H175" s="316"/>
      <c r="I175" s="316"/>
    </row>
    <row r="176" spans="1:9" ht="17.25" thickBot="1" x14ac:dyDescent="0.35">
      <c r="A176" s="64"/>
      <c r="B176" s="123"/>
      <c r="C176" s="139"/>
      <c r="D176" s="174"/>
      <c r="E176" s="140"/>
      <c r="G176" s="42"/>
    </row>
    <row r="177" spans="1:27" ht="16.5" customHeight="1" thickBot="1" x14ac:dyDescent="0.35">
      <c r="A177" s="81"/>
      <c r="B177" s="126"/>
      <c r="C177" s="50" t="s">
        <v>26</v>
      </c>
      <c r="D177" s="54"/>
      <c r="E177" s="53"/>
    </row>
    <row r="178" spans="1:27" ht="16.5" customHeight="1" x14ac:dyDescent="0.3">
      <c r="A178" s="64"/>
      <c r="B178" s="126"/>
      <c r="C178" s="353" t="s">
        <v>56</v>
      </c>
      <c r="D178" s="353"/>
      <c r="E178" s="354"/>
    </row>
    <row r="179" spans="1:27" x14ac:dyDescent="0.3">
      <c r="A179" s="64"/>
      <c r="B179" s="126"/>
      <c r="C179" s="355"/>
      <c r="D179" s="355"/>
      <c r="E179" s="356"/>
    </row>
    <row r="180" spans="1:27" x14ac:dyDescent="0.3">
      <c r="A180" s="64"/>
      <c r="B180" s="126"/>
      <c r="C180" s="355"/>
      <c r="D180" s="355"/>
      <c r="E180" s="356"/>
    </row>
    <row r="181" spans="1:27" x14ac:dyDescent="0.3">
      <c r="A181" s="64"/>
      <c r="B181" s="126"/>
      <c r="C181" s="355"/>
      <c r="D181" s="355"/>
      <c r="E181" s="356"/>
    </row>
    <row r="182" spans="1:27" x14ac:dyDescent="0.3">
      <c r="A182" s="64"/>
      <c r="B182" s="126"/>
      <c r="C182" s="355"/>
      <c r="D182" s="355"/>
      <c r="E182" s="356"/>
    </row>
    <row r="183" spans="1:27" x14ac:dyDescent="0.3">
      <c r="A183" s="64"/>
      <c r="B183" s="126"/>
      <c r="C183" s="355"/>
      <c r="D183" s="355"/>
      <c r="E183" s="356"/>
    </row>
    <row r="184" spans="1:27" ht="17.25" thickBot="1" x14ac:dyDescent="0.35">
      <c r="A184" s="64"/>
      <c r="B184" s="126"/>
      <c r="C184" s="357"/>
      <c r="D184" s="357"/>
      <c r="E184" s="358"/>
    </row>
    <row r="190" spans="1:27" x14ac:dyDescent="0.3">
      <c r="AA190" s="28" t="s">
        <v>36</v>
      </c>
    </row>
    <row r="191" spans="1:27" x14ac:dyDescent="0.3">
      <c r="AA191" s="28" t="s">
        <v>37</v>
      </c>
    </row>
    <row r="223" spans="6:6" x14ac:dyDescent="0.3">
      <c r="F223" s="28" t="s">
        <v>33</v>
      </c>
    </row>
    <row r="224" spans="6:6" x14ac:dyDescent="0.3">
      <c r="F224" s="28" t="s">
        <v>32</v>
      </c>
    </row>
  </sheetData>
  <sheetProtection formatCells="0" selectLockedCells="1" selectUnlockedCells="1"/>
  <mergeCells count="109">
    <mergeCell ref="G54:I56"/>
    <mergeCell ref="C55:D55"/>
    <mergeCell ref="C61:D61"/>
    <mergeCell ref="G63:I65"/>
    <mergeCell ref="C37:D37"/>
    <mergeCell ref="C43:D43"/>
    <mergeCell ref="C45:D45"/>
    <mergeCell ref="G135:I137"/>
    <mergeCell ref="C110:D110"/>
    <mergeCell ref="E109:E110"/>
    <mergeCell ref="C91:D91"/>
    <mergeCell ref="C101:D101"/>
    <mergeCell ref="C100:D100"/>
    <mergeCell ref="E91:E92"/>
    <mergeCell ref="E101:E102"/>
    <mergeCell ref="C82:D82"/>
    <mergeCell ref="C89:D89"/>
    <mergeCell ref="C52:D52"/>
    <mergeCell ref="C83:D83"/>
    <mergeCell ref="G91:I92"/>
    <mergeCell ref="C81:D81"/>
    <mergeCell ref="E82:E83"/>
    <mergeCell ref="G82:I84"/>
    <mergeCell ref="C54:D54"/>
    <mergeCell ref="E54:E55"/>
    <mergeCell ref="G72:I78"/>
    <mergeCell ref="C63:D63"/>
    <mergeCell ref="E63:E64"/>
    <mergeCell ref="A12:C12"/>
    <mergeCell ref="A13:C13"/>
    <mergeCell ref="G15:I15"/>
    <mergeCell ref="C25:D25"/>
    <mergeCell ref="G45:I47"/>
    <mergeCell ref="G16:I17"/>
    <mergeCell ref="C16:D16"/>
    <mergeCell ref="C15:D15"/>
    <mergeCell ref="C17:D17"/>
    <mergeCell ref="C19:D19"/>
    <mergeCell ref="C18:D18"/>
    <mergeCell ref="C24:D24"/>
    <mergeCell ref="C20:D20"/>
    <mergeCell ref="C23:D23"/>
    <mergeCell ref="C21:D21"/>
    <mergeCell ref="C22:D22"/>
    <mergeCell ref="C29:D29"/>
    <mergeCell ref="E27:E29"/>
    <mergeCell ref="E45:E46"/>
    <mergeCell ref="G27:I30"/>
    <mergeCell ref="C46:D46"/>
    <mergeCell ref="C28:D28"/>
    <mergeCell ref="C35:D35"/>
    <mergeCell ref="C27:D27"/>
    <mergeCell ref="D1:I1"/>
    <mergeCell ref="D2:I2"/>
    <mergeCell ref="A11:C11"/>
    <mergeCell ref="A3:D3"/>
    <mergeCell ref="A4:C4"/>
    <mergeCell ref="A5:C5"/>
    <mergeCell ref="A6:C6"/>
    <mergeCell ref="A7:C7"/>
    <mergeCell ref="A8:C8"/>
    <mergeCell ref="A10:C10"/>
    <mergeCell ref="G37:I38"/>
    <mergeCell ref="C178:E184"/>
    <mergeCell ref="C72:D72"/>
    <mergeCell ref="C79:D79"/>
    <mergeCell ref="C64:D64"/>
    <mergeCell ref="C70:D70"/>
    <mergeCell ref="C92:D92"/>
    <mergeCell ref="C98:D98"/>
    <mergeCell ref="C155:D155"/>
    <mergeCell ref="C162:D162"/>
    <mergeCell ref="C147:D147"/>
    <mergeCell ref="C153:D153"/>
    <mergeCell ref="C174:D174"/>
    <mergeCell ref="C175:D175"/>
    <mergeCell ref="C115:D115"/>
    <mergeCell ref="C73:D73"/>
    <mergeCell ref="C117:D117"/>
    <mergeCell ref="C171:D171"/>
    <mergeCell ref="C142:D142"/>
    <mergeCell ref="C136:D136"/>
    <mergeCell ref="C144:D144"/>
    <mergeCell ref="C140:D140"/>
    <mergeCell ref="C109:D109"/>
    <mergeCell ref="C102:D102"/>
    <mergeCell ref="C107:D107"/>
    <mergeCell ref="G173:I175"/>
    <mergeCell ref="C164:D164"/>
    <mergeCell ref="C165:D165"/>
    <mergeCell ref="G164:I165"/>
    <mergeCell ref="C173:D173"/>
    <mergeCell ref="C133:D133"/>
    <mergeCell ref="C124:D124"/>
    <mergeCell ref="C126:D126"/>
    <mergeCell ref="G101:I102"/>
    <mergeCell ref="G109:I110"/>
    <mergeCell ref="C118:D118"/>
    <mergeCell ref="G117:I117"/>
    <mergeCell ref="C127:D127"/>
    <mergeCell ref="G126:I127"/>
    <mergeCell ref="C135:D135"/>
    <mergeCell ref="E135:E136"/>
    <mergeCell ref="C146:D146"/>
    <mergeCell ref="G146:I147"/>
    <mergeCell ref="C156:D156"/>
    <mergeCell ref="G155:I156"/>
    <mergeCell ref="G144:I144"/>
    <mergeCell ref="G142:I142"/>
  </mergeCells>
  <dataValidations disablePrompts="1" count="1">
    <dataValidation type="list" allowBlank="1" showInputMessage="1" showErrorMessage="1" sqref="E16:E24" xr:uid="{00000000-0002-0000-0000-000001000000}">
      <formula1>$AA$190:$AA$191</formula1>
    </dataValidation>
  </dataValidations>
  <pageMargins left="0.7" right="0.7" top="0.75" bottom="0.75" header="0.3" footer="0.3"/>
  <pageSetup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38340-1A84-47B3-B0CD-2161304646E7}">
  <dimension ref="B1:AK43"/>
  <sheetViews>
    <sheetView topLeftCell="T1" zoomScale="110" zoomScaleNormal="110" workbookViewId="0">
      <selection activeCell="AC12" sqref="AC12"/>
    </sheetView>
  </sheetViews>
  <sheetFormatPr defaultColWidth="8.7109375" defaultRowHeight="16.5" x14ac:dyDescent="0.3"/>
  <cols>
    <col min="1" max="1" width="8.7109375" style="178"/>
    <col min="2" max="2" width="10.5703125" style="178" customWidth="1"/>
    <col min="3" max="3" width="34.5703125" style="178" customWidth="1"/>
    <col min="4" max="4" width="9.28515625" style="178" customWidth="1"/>
    <col min="5" max="6" width="11.28515625" style="178" customWidth="1"/>
    <col min="7" max="7" width="9.7109375" style="178" customWidth="1"/>
    <col min="8" max="8" width="13.5703125" style="178" customWidth="1"/>
    <col min="9" max="10" width="8.7109375" style="178"/>
    <col min="11" max="11" width="6.28515625" style="178" customWidth="1"/>
    <col min="12" max="12" width="9.7109375" style="178" customWidth="1"/>
    <col min="13" max="13" width="13.5703125" style="178" customWidth="1"/>
    <col min="14" max="15" width="8.7109375" style="178"/>
    <col min="16" max="16" width="6.28515625" style="178" customWidth="1"/>
    <col min="17" max="17" width="9.7109375" style="178" customWidth="1"/>
    <col min="18" max="18" width="13.5703125" style="178" customWidth="1"/>
    <col min="19" max="20" width="8.7109375" style="178"/>
    <col min="21" max="21" width="6.28515625" style="178" customWidth="1"/>
    <col min="22" max="22" width="9.7109375" style="178" customWidth="1"/>
    <col min="23" max="23" width="13.5703125" style="178" customWidth="1"/>
    <col min="24" max="24" width="8.7109375" style="178"/>
    <col min="25" max="25" width="9.42578125" style="178" customWidth="1"/>
    <col min="26" max="26" width="6.28515625" style="178" customWidth="1"/>
    <col min="27" max="27" width="9.7109375" style="178" customWidth="1"/>
    <col min="28" max="28" width="13.5703125" style="178" customWidth="1"/>
    <col min="29" max="29" width="8.7109375" style="178"/>
    <col min="30" max="30" width="9.42578125" style="178" customWidth="1"/>
    <col min="31" max="31" width="6.28515625" style="178" customWidth="1"/>
    <col min="32" max="32" width="8.5703125" style="178" customWidth="1"/>
    <col min="33" max="33" width="15.7109375" style="178" customWidth="1"/>
    <col min="34" max="34" width="11.7109375" style="178" customWidth="1"/>
    <col min="35" max="35" width="11.5703125" style="178" customWidth="1"/>
    <col min="36" max="36" width="6.28515625" style="178" customWidth="1"/>
    <col min="37" max="37" width="15" style="178" customWidth="1"/>
    <col min="38" max="16384" width="8.7109375" style="178"/>
  </cols>
  <sheetData>
    <row r="1" spans="2:37" x14ac:dyDescent="0.3">
      <c r="B1" s="190" t="s">
        <v>182</v>
      </c>
    </row>
    <row r="3" spans="2:37" ht="23.1" customHeight="1" x14ac:dyDescent="0.3">
      <c r="B3" s="429" t="s">
        <v>91</v>
      </c>
      <c r="C3" s="429" t="s">
        <v>148</v>
      </c>
      <c r="D3" s="429" t="s">
        <v>97</v>
      </c>
      <c r="E3" s="434" t="s">
        <v>111</v>
      </c>
      <c r="F3" s="427" t="s">
        <v>106</v>
      </c>
      <c r="G3" s="429" t="s">
        <v>99</v>
      </c>
      <c r="H3" s="429"/>
      <c r="I3" s="429"/>
      <c r="J3" s="427" t="s">
        <v>108</v>
      </c>
      <c r="K3" s="429" t="s">
        <v>101</v>
      </c>
      <c r="L3" s="429" t="s">
        <v>100</v>
      </c>
      <c r="M3" s="429"/>
      <c r="N3" s="429"/>
      <c r="O3" s="427" t="s">
        <v>109</v>
      </c>
      <c r="P3" s="429" t="s">
        <v>101</v>
      </c>
      <c r="Q3" s="429" t="s">
        <v>184</v>
      </c>
      <c r="R3" s="429"/>
      <c r="S3" s="429"/>
      <c r="T3" s="427" t="s">
        <v>94</v>
      </c>
      <c r="U3" s="429" t="s">
        <v>101</v>
      </c>
      <c r="V3" s="429" t="s">
        <v>185</v>
      </c>
      <c r="W3" s="429"/>
      <c r="X3" s="429"/>
      <c r="Y3" s="427" t="s">
        <v>110</v>
      </c>
      <c r="Z3" s="429" t="s">
        <v>101</v>
      </c>
      <c r="AA3" s="429" t="s">
        <v>186</v>
      </c>
      <c r="AB3" s="429"/>
      <c r="AC3" s="429"/>
      <c r="AD3" s="427" t="s">
        <v>110</v>
      </c>
      <c r="AE3" s="429" t="s">
        <v>101</v>
      </c>
      <c r="AF3" s="427" t="s">
        <v>341</v>
      </c>
      <c r="AG3" s="431" t="s">
        <v>87</v>
      </c>
      <c r="AH3" s="432"/>
      <c r="AI3" s="433"/>
      <c r="AJ3" s="429" t="s">
        <v>101</v>
      </c>
      <c r="AK3" s="429" t="s">
        <v>114</v>
      </c>
    </row>
    <row r="4" spans="2:37" ht="31.5" customHeight="1" x14ac:dyDescent="0.3">
      <c r="B4" s="429"/>
      <c r="C4" s="429"/>
      <c r="D4" s="429"/>
      <c r="E4" s="434"/>
      <c r="F4" s="428"/>
      <c r="G4" s="186" t="s">
        <v>92</v>
      </c>
      <c r="H4" s="186" t="s">
        <v>98</v>
      </c>
      <c r="I4" s="186" t="s">
        <v>93</v>
      </c>
      <c r="J4" s="428"/>
      <c r="K4" s="429"/>
      <c r="L4" s="186" t="s">
        <v>92</v>
      </c>
      <c r="M4" s="186" t="s">
        <v>98</v>
      </c>
      <c r="N4" s="186" t="s">
        <v>93</v>
      </c>
      <c r="O4" s="428"/>
      <c r="P4" s="429"/>
      <c r="Q4" s="186" t="s">
        <v>92</v>
      </c>
      <c r="R4" s="186" t="s">
        <v>98</v>
      </c>
      <c r="S4" s="186" t="s">
        <v>93</v>
      </c>
      <c r="T4" s="428"/>
      <c r="U4" s="429"/>
      <c r="V4" s="186" t="s">
        <v>92</v>
      </c>
      <c r="W4" s="186" t="s">
        <v>98</v>
      </c>
      <c r="X4" s="186" t="s">
        <v>93</v>
      </c>
      <c r="Y4" s="428"/>
      <c r="Z4" s="429"/>
      <c r="AA4" s="186" t="s">
        <v>92</v>
      </c>
      <c r="AB4" s="186" t="s">
        <v>98</v>
      </c>
      <c r="AC4" s="186" t="s">
        <v>93</v>
      </c>
      <c r="AD4" s="428"/>
      <c r="AE4" s="429"/>
      <c r="AF4" s="428"/>
      <c r="AG4" s="187" t="s">
        <v>187</v>
      </c>
      <c r="AH4" s="186" t="s">
        <v>102</v>
      </c>
      <c r="AI4" s="187" t="s">
        <v>115</v>
      </c>
      <c r="AJ4" s="429"/>
      <c r="AK4" s="429"/>
    </row>
    <row r="5" spans="2:37" ht="19.5" customHeight="1" x14ac:dyDescent="0.3">
      <c r="B5" s="179">
        <v>1</v>
      </c>
      <c r="C5" s="185" t="s">
        <v>149</v>
      </c>
      <c r="D5" s="179">
        <v>4</v>
      </c>
      <c r="E5" s="226">
        <v>4</v>
      </c>
      <c r="F5" s="179">
        <v>4</v>
      </c>
      <c r="G5" s="179">
        <v>75</v>
      </c>
      <c r="H5" s="179">
        <v>10</v>
      </c>
      <c r="I5" s="179" t="s">
        <v>33</v>
      </c>
      <c r="J5" s="188">
        <f>IF(H5=0,0,G5/H5)</f>
        <v>7.5</v>
      </c>
      <c r="K5" s="179">
        <f>IF(AND(J5&gt;4,I5="SD"),4,IF(AND(J5&gt;4,I5="SW"),3,IF(J5=4,2,IF(J5&gt;0,1,0))))</f>
        <v>4</v>
      </c>
      <c r="L5" s="179">
        <v>20</v>
      </c>
      <c r="M5" s="179">
        <v>4</v>
      </c>
      <c r="N5" s="179" t="s">
        <v>33</v>
      </c>
      <c r="O5" s="188">
        <f>IF(M5=0,0,L5/M5)</f>
        <v>5</v>
      </c>
      <c r="P5" s="179">
        <f>IF(AND(O5&gt;4,N5="SD"),4,IF(AND(O5&gt;4,N5="SW"),3,IF(O5=4,2,IF(O5&gt;0,1,0))))</f>
        <v>4</v>
      </c>
      <c r="Q5" s="179">
        <v>25</v>
      </c>
      <c r="R5" s="179">
        <v>10</v>
      </c>
      <c r="S5" s="179" t="s">
        <v>33</v>
      </c>
      <c r="T5" s="188">
        <f>IF(R5=0,0,Q5/R5)</f>
        <v>2.5</v>
      </c>
      <c r="U5" s="179">
        <f>IF(AND(T5&gt;1,S5="SD"),4,IF(AND(T5&gt;1,S5="SW"),3,IF(T5=1,2,IF(T5&gt;0,1,0))))</f>
        <v>4</v>
      </c>
      <c r="V5" s="179">
        <v>35</v>
      </c>
      <c r="W5" s="179">
        <v>20</v>
      </c>
      <c r="X5" s="179" t="s">
        <v>33</v>
      </c>
      <c r="Y5" s="188">
        <f>IF(W5=0,0,V5/W5)</f>
        <v>1.75</v>
      </c>
      <c r="Z5" s="179">
        <f>IF(AND(Y5&gt;1,X5="SD"),4,IF(AND(Y5&gt;1,X5="SW"),3,IF(Y5=1,2,IF(Y5&gt;0,1,0))))</f>
        <v>4</v>
      </c>
      <c r="AA5" s="179">
        <v>50</v>
      </c>
      <c r="AB5" s="179">
        <v>10</v>
      </c>
      <c r="AC5" s="179" t="s">
        <v>33</v>
      </c>
      <c r="AD5" s="188">
        <f>IF(AB5=0,0,AA5/AB5)</f>
        <v>5</v>
      </c>
      <c r="AE5" s="179">
        <f>IF(AND(AD5&gt;2,AC5="SD"),4,IF(AND(AD5&gt;2,AC5="SW"),3,IF(AD5=2,2,IF(AD5&gt;0,1,0))))</f>
        <v>4</v>
      </c>
      <c r="AF5" s="179">
        <f>AVERAGE(K5,P5,U5,AE5,Z5)</f>
        <v>4</v>
      </c>
      <c r="AG5" s="179" t="s">
        <v>36</v>
      </c>
      <c r="AH5" s="179" t="s">
        <v>36</v>
      </c>
      <c r="AI5" s="179">
        <v>150</v>
      </c>
      <c r="AJ5" s="179">
        <f>IF(AND(AG5="Ada",AH5="Ada"),IF(AI5&gt;100,4,IF(AI5=100,2,0)),0)</f>
        <v>4</v>
      </c>
      <c r="AK5" s="189" t="str">
        <f>IF(AND(D5&gt;=1.5,E5&gt;=1.5,F5&gt;=2,K5&gt;=2,P5&gt;=2,U5&gt;=2,Z5&gt;=2,AE5&gt;=2,AJ5&gt;=2),"Diizinkan","Tidak Diizinkan")</f>
        <v>Diizinkan</v>
      </c>
    </row>
    <row r="6" spans="2:37" ht="19.5" customHeight="1" x14ac:dyDescent="0.3">
      <c r="B6" s="179">
        <v>2</v>
      </c>
      <c r="C6" s="185" t="s">
        <v>150</v>
      </c>
      <c r="D6" s="179">
        <v>4</v>
      </c>
      <c r="E6" s="226">
        <v>4</v>
      </c>
      <c r="F6" s="179">
        <v>4</v>
      </c>
      <c r="G6" s="179">
        <v>50</v>
      </c>
      <c r="H6" s="179">
        <v>10</v>
      </c>
      <c r="I6" s="179" t="s">
        <v>33</v>
      </c>
      <c r="J6" s="188">
        <f>IF(H6=0,0,G6/H6)</f>
        <v>5</v>
      </c>
      <c r="K6" s="179">
        <f>IF(AND(J6&gt;4,I6="SD"),4,IF(AND(J6&gt;4,I6="SW"),3,IF(J6=4,2,IF(J6&gt;0,1,0))))</f>
        <v>4</v>
      </c>
      <c r="L6" s="179">
        <v>20</v>
      </c>
      <c r="M6" s="179">
        <v>3</v>
      </c>
      <c r="N6" s="179" t="s">
        <v>33</v>
      </c>
      <c r="O6" s="188">
        <f>IF(M6=0,0,L6/M6)</f>
        <v>6.666666666666667</v>
      </c>
      <c r="P6" s="179">
        <f>IF(AND(O6&gt;4,N6="SD"),4,IF(AND(O6&gt;4,N6="SW"),3,IF(O6=4,2,IF(O6&gt;0,1,0))))</f>
        <v>4</v>
      </c>
      <c r="Q6" s="179">
        <v>30</v>
      </c>
      <c r="R6" s="179">
        <v>10</v>
      </c>
      <c r="S6" s="179" t="s">
        <v>33</v>
      </c>
      <c r="T6" s="188">
        <f>IF(R6=0,0,Q6/R6)</f>
        <v>3</v>
      </c>
      <c r="U6" s="179">
        <f>IF(AND(T6&gt;1,S6="SD"),4,IF(AND(T6&gt;1,S6="SW"),3,IF(T6=1,2,IF(T6&gt;0,1,0))))</f>
        <v>4</v>
      </c>
      <c r="V6" s="179">
        <v>30</v>
      </c>
      <c r="W6" s="179">
        <v>20</v>
      </c>
      <c r="X6" s="179" t="s">
        <v>33</v>
      </c>
      <c r="Y6" s="188">
        <f>IF(W6=0,0,V6/W6)</f>
        <v>1.5</v>
      </c>
      <c r="Z6" s="179">
        <f>IF(AND(Y6&gt;1,X6="SD"),4,IF(AND(Y6&gt;1,X6="SW"),3,IF(Y6=1,2,IF(Y6&gt;0,1,0))))</f>
        <v>4</v>
      </c>
      <c r="AA6" s="179">
        <v>50</v>
      </c>
      <c r="AB6" s="179">
        <v>5</v>
      </c>
      <c r="AC6" s="179" t="s">
        <v>33</v>
      </c>
      <c r="AD6" s="188">
        <f>IF(AB6=0,0,AA6/AB6)</f>
        <v>10</v>
      </c>
      <c r="AE6" s="179">
        <f>IF(AND(AD6&gt;2,AC6="SD"),4,IF(AND(AD6&gt;2,AC6="SW"),3,IF(AD6=2,2,IF(AD6&gt;0,1,0))))</f>
        <v>4</v>
      </c>
      <c r="AF6" s="179">
        <f>AVERAGE(K6,P6,U6,AE6,Z6)</f>
        <v>4</v>
      </c>
      <c r="AG6" s="179" t="s">
        <v>36</v>
      </c>
      <c r="AH6" s="179" t="s">
        <v>36</v>
      </c>
      <c r="AI6" s="179">
        <v>150</v>
      </c>
      <c r="AJ6" s="179">
        <f>IF(AND(AG6="Ada",AH6="Ada"),IF(AI6&gt;100,4,IF(AI6=100,2,0)),0)</f>
        <v>4</v>
      </c>
      <c r="AK6" s="189" t="str">
        <f>IF(AND(D6&gt;=1.5,E6&gt;=1.5,F6&gt;=2,K6&gt;=2,P6&gt;=2,U6&gt;=2,Z6&gt;=2,AE6&gt;=2,AJ6&gt;=2),"Diizinkan","Tidak Diizinkan")</f>
        <v>Diizinkan</v>
      </c>
    </row>
    <row r="7" spans="2:37" ht="19.5" customHeight="1" x14ac:dyDescent="0.3">
      <c r="B7" s="179">
        <v>3</v>
      </c>
      <c r="C7" s="185" t="s">
        <v>151</v>
      </c>
      <c r="D7" s="179">
        <v>4</v>
      </c>
      <c r="E7" s="226">
        <v>4</v>
      </c>
      <c r="F7" s="179">
        <v>4</v>
      </c>
      <c r="G7" s="179">
        <v>40</v>
      </c>
      <c r="H7" s="179">
        <v>5</v>
      </c>
      <c r="I7" s="179" t="s">
        <v>33</v>
      </c>
      <c r="J7" s="188">
        <f>IF(H7=0,0,G7/H7)</f>
        <v>8</v>
      </c>
      <c r="K7" s="179">
        <f>IF(AND(J7&gt;4,I7="SD"),4,IF(AND(J7&gt;4,I7="SW"),3,IF(J7=4,2,IF(J7&gt;0,1,0))))</f>
        <v>4</v>
      </c>
      <c r="L7" s="179">
        <v>20</v>
      </c>
      <c r="M7" s="179">
        <v>4</v>
      </c>
      <c r="N7" s="179" t="s">
        <v>33</v>
      </c>
      <c r="O7" s="188">
        <f>IF(M7=0,0,L7/M7)</f>
        <v>5</v>
      </c>
      <c r="P7" s="179">
        <f>IF(AND(O7&gt;4,N7="SD"),4,IF(AND(O7&gt;4,N7="SW"),3,IF(O7=4,2,IF(O7&gt;0,1,0))))</f>
        <v>4</v>
      </c>
      <c r="Q7" s="179">
        <v>20</v>
      </c>
      <c r="R7" s="179">
        <v>10</v>
      </c>
      <c r="S7" s="179" t="s">
        <v>33</v>
      </c>
      <c r="T7" s="188">
        <f>IF(R7=0,0,Q7/R7)</f>
        <v>2</v>
      </c>
      <c r="U7" s="179">
        <f>IF(AND(T7&gt;1,S7="SD"),4,IF(AND(T7&gt;1,S7="SW"),3,IF(T7=1,2,IF(T7&gt;0,1,0))))</f>
        <v>4</v>
      </c>
      <c r="V7" s="179">
        <v>40</v>
      </c>
      <c r="W7" s="179">
        <v>20</v>
      </c>
      <c r="X7" s="179" t="s">
        <v>33</v>
      </c>
      <c r="Y7" s="188">
        <f>IF(W7=0,0,V7/W7)</f>
        <v>2</v>
      </c>
      <c r="Z7" s="179">
        <f>IF(AND(Y7&gt;1,X7="SD"),4,IF(AND(Y7&gt;1,X7="SW"),3,IF(Y7=1,2,IF(Y7&gt;0,1,0))))</f>
        <v>4</v>
      </c>
      <c r="AA7" s="179">
        <v>50</v>
      </c>
      <c r="AB7" s="179">
        <v>5</v>
      </c>
      <c r="AC7" s="179" t="s">
        <v>33</v>
      </c>
      <c r="AD7" s="188">
        <f>IF(AB7=0,0,AA7/AB7)</f>
        <v>10</v>
      </c>
      <c r="AE7" s="179">
        <f>IF(AND(AD7&gt;2,AC7="SD"),4,IF(AND(AD7&gt;2,AC7="SW"),3,IF(AD7=2,2,IF(AD7&gt;0,1,0))))</f>
        <v>4</v>
      </c>
      <c r="AF7" s="179">
        <f>AVERAGE(K7,P7,U7,AE7,Z7)</f>
        <v>4</v>
      </c>
      <c r="AG7" s="179" t="s">
        <v>36</v>
      </c>
      <c r="AH7" s="179" t="s">
        <v>36</v>
      </c>
      <c r="AI7" s="179">
        <v>150</v>
      </c>
      <c r="AJ7" s="179">
        <f>IF(AND(AG7="Ada",AH7="Ada"),IF(AI7&gt;100,4,IF(AI7=100,2,0)),0)</f>
        <v>4</v>
      </c>
      <c r="AK7" s="189" t="str">
        <f>IF(AND(D7&gt;=1.5,E7&gt;=1.5,F7&gt;=2,K7&gt;=2,P7&gt;=2,U7&gt;=2,Z7&gt;=2,AE7&gt;=2,AJ7&gt;=2),"Diizinkan","Tidak Diizinkan")</f>
        <v>Diizinkan</v>
      </c>
    </row>
    <row r="8" spans="2:37" ht="20.100000000000001" customHeight="1" x14ac:dyDescent="0.3">
      <c r="B8" s="180"/>
      <c r="C8" s="179" t="s">
        <v>118</v>
      </c>
      <c r="D8" s="264">
        <f>AVERAGE(D5:D7)</f>
        <v>4</v>
      </c>
      <c r="E8" s="264">
        <f>AVERAGE(E5:E7)</f>
        <v>4</v>
      </c>
      <c r="F8" s="264">
        <f>AVERAGE(F5:F7)</f>
        <v>4</v>
      </c>
      <c r="G8" s="180"/>
      <c r="H8" s="180"/>
      <c r="I8" s="180"/>
      <c r="J8" s="180"/>
      <c r="K8" s="188"/>
      <c r="L8" s="180"/>
      <c r="M8" s="180"/>
      <c r="N8" s="180"/>
      <c r="O8" s="180"/>
      <c r="P8" s="188"/>
      <c r="Q8" s="180"/>
      <c r="R8" s="180"/>
      <c r="S8" s="180"/>
      <c r="T8" s="180"/>
      <c r="U8" s="188"/>
      <c r="V8" s="180"/>
      <c r="W8" s="180"/>
      <c r="X8" s="180"/>
      <c r="Y8" s="180"/>
      <c r="Z8" s="188"/>
      <c r="AA8" s="180"/>
      <c r="AB8" s="180"/>
      <c r="AC8" s="180"/>
      <c r="AD8" s="180"/>
      <c r="AE8" s="188"/>
      <c r="AF8" s="264">
        <f>AVERAGE(AF5:AF7)</f>
        <v>4</v>
      </c>
      <c r="AG8" s="180"/>
      <c r="AH8" s="180"/>
      <c r="AI8" s="180"/>
      <c r="AJ8" s="264">
        <f>AVERAGE(AJ5:AJ7)</f>
        <v>4</v>
      </c>
      <c r="AK8" s="180"/>
    </row>
    <row r="10" spans="2:37" ht="22.15" customHeight="1" x14ac:dyDescent="0.3">
      <c r="B10" s="426" t="s">
        <v>75</v>
      </c>
      <c r="C10" s="426"/>
      <c r="D10" s="426"/>
      <c r="E10" s="426"/>
      <c r="F10" s="426"/>
      <c r="G10" s="191"/>
      <c r="H10" s="191"/>
      <c r="I10" s="191"/>
      <c r="J10" s="191"/>
      <c r="K10" s="191"/>
    </row>
    <row r="11" spans="2:37" ht="19.149999999999999" customHeight="1" x14ac:dyDescent="0.3">
      <c r="B11" s="423" t="str">
        <f>'Matriks Penilaian'!$H$28</f>
        <v xml:space="preserve">Prodi memiliki Tutor di setiap PBJJ  
</v>
      </c>
      <c r="C11" s="423"/>
      <c r="D11" s="423"/>
      <c r="E11" s="423"/>
      <c r="F11" s="423"/>
      <c r="G11" s="132"/>
      <c r="H11" s="132"/>
      <c r="I11" s="132"/>
      <c r="J11" s="132"/>
      <c r="K11" s="132"/>
    </row>
    <row r="12" spans="2:37" ht="56.45" customHeight="1" x14ac:dyDescent="0.3">
      <c r="B12" s="183">
        <v>4</v>
      </c>
      <c r="C12" s="423" t="str">
        <f>'Matriks Penilaian'!$I$28</f>
        <v>Tutor pada setiap PBJJ berkualifikasi pendidikan sarjana atau sarjana terapan dan diantaranya ada yang berkualifikasi pendidikan magister/magister terapan dan doktor/doktor terapan, bidang ilmunya sesuai, dan telah mengikuti pelatihan e-learning dan tutor</v>
      </c>
      <c r="D12" s="423"/>
      <c r="E12" s="423"/>
      <c r="F12" s="423"/>
      <c r="G12" s="192"/>
      <c r="H12" s="192"/>
      <c r="I12" s="192"/>
      <c r="J12" s="192"/>
      <c r="K12" s="192"/>
    </row>
    <row r="13" spans="2:37" ht="43.5" customHeight="1" x14ac:dyDescent="0.3">
      <c r="B13" s="183">
        <v>3</v>
      </c>
      <c r="C13" s="423" t="str">
        <f>'Matriks Penilaian'!$J$28</f>
        <v>Tutor pada PBJJ berkualifikasi pendidikan sarjana atau sarjana terapan dan diantaranya ada yang berkualifikasi pendidikan magister/magister terapan, bidang ilmunya sesuai, dan telah mengikuti pelatihan e-learning dan tutor</v>
      </c>
      <c r="D13" s="423"/>
      <c r="E13" s="423"/>
      <c r="F13" s="423"/>
      <c r="G13" s="192"/>
      <c r="H13" s="192"/>
      <c r="I13" s="192"/>
      <c r="J13" s="192"/>
      <c r="K13" s="192"/>
    </row>
    <row r="14" spans="2:37" ht="28.5" customHeight="1" x14ac:dyDescent="0.3">
      <c r="B14" s="183">
        <v>2</v>
      </c>
      <c r="C14" s="423" t="str">
        <f>'Matriks Penilaian'!$K$28</f>
        <v>Tutor pada setiap PBJJ semuanya berkualifikasi pendidikan sarjana atau sarjana terapan, bidang ilmunya sesuai, dan telah mengikuti pelatihan e-learning dan tutor</v>
      </c>
      <c r="D14" s="423"/>
      <c r="E14" s="423"/>
      <c r="F14" s="423"/>
      <c r="G14" s="192"/>
      <c r="H14" s="192"/>
      <c r="I14" s="192"/>
      <c r="J14" s="192"/>
      <c r="K14" s="192"/>
    </row>
    <row r="15" spans="2:37" ht="31.15" customHeight="1" x14ac:dyDescent="0.3">
      <c r="B15" s="183">
        <v>1</v>
      </c>
      <c r="C15" s="423" t="str">
        <f>'Matriks Penilaian'!$L$28</f>
        <v>Tutor pada PBJJ semuanya berkualifikasi pendidikan sarjana atau sarjana terapan, bidang ilmunya sesuai, namun ada yang belum pernah mengikuti pelatihan tutor</v>
      </c>
      <c r="D15" s="423"/>
      <c r="E15" s="423"/>
      <c r="F15" s="423"/>
      <c r="G15" s="192"/>
      <c r="H15" s="192"/>
      <c r="I15" s="192"/>
      <c r="J15" s="192"/>
      <c r="K15" s="192"/>
    </row>
    <row r="16" spans="2:37" ht="21.6" customHeight="1" x14ac:dyDescent="0.3">
      <c r="B16" s="183">
        <v>0</v>
      </c>
      <c r="C16" s="425" t="str">
        <f>'Matriks Penilaian'!$M$28</f>
        <v>Tidak ada tutor dengan kualifikasi pendidikan sarjana/sarjana terapan</v>
      </c>
      <c r="D16" s="425"/>
      <c r="E16" s="425"/>
      <c r="F16" s="425"/>
      <c r="G16" s="193"/>
      <c r="H16" s="193"/>
      <c r="I16" s="193"/>
      <c r="J16" s="193"/>
      <c r="K16" s="193"/>
    </row>
    <row r="18" spans="2:11" ht="19.149999999999999" customHeight="1" x14ac:dyDescent="0.3">
      <c r="B18" s="426" t="s">
        <v>104</v>
      </c>
      <c r="C18" s="426"/>
      <c r="D18" s="426"/>
      <c r="E18" s="426"/>
      <c r="F18" s="426"/>
      <c r="G18" s="191"/>
      <c r="H18" s="191"/>
      <c r="I18" s="191"/>
      <c r="J18" s="191"/>
      <c r="K18" s="191"/>
    </row>
    <row r="19" spans="2:11" ht="76.150000000000006" customHeight="1" x14ac:dyDescent="0.3">
      <c r="B19" s="430" t="str">
        <f>'Matriks Penilaian'!$H$30</f>
        <v>Jumlah dan kualifikasi tenaga kependidikan di setiap PBJJ paling sedikit berjumlah 3 (tiga) orang untuk melayani program studi yang diusulkan dengan rincian: 1 (satu) orang melayani administrasi, 1 (satu) orang melayani sistem pengelolaan pembelajaran (LMS), dan 1 (satu) orang melayani aspek lainnya dengan kualifikasi paling rendah berijazah Diploma Tiga, berusia paling tinggi 56 (lima puluh enam) tahun; dan bersedia bekerja penuh waktu selama 37.5 (tiga puluh tujuh koma lima) jam per minggu.</v>
      </c>
      <c r="C19" s="430"/>
      <c r="D19" s="430"/>
      <c r="E19" s="430"/>
      <c r="F19" s="430"/>
      <c r="G19" s="1"/>
      <c r="H19" s="132"/>
      <c r="I19" s="132"/>
      <c r="J19" s="132"/>
      <c r="K19" s="132"/>
    </row>
    <row r="20" spans="2:11" s="182" customFormat="1" ht="72" customHeight="1" x14ac:dyDescent="0.25">
      <c r="B20" s="183">
        <v>4</v>
      </c>
      <c r="C20" s="423" t="str">
        <f>'Matriks Penilaian'!$I$30</f>
        <v>PBJJ memiliki lebih dari 3 (tiga) jenis tenaga kependidikan, yaitu sebagai tenaga administrasi, tenaga pengelola sistem pembelajaran (LMS), dan tenaga ICT lainnya, dengan kualifikasi pendidikan minimum sarjana/sarjana terapan dan magister/magister terapan dilengkapi dengan scan asli ijazah dan KTP serta Surat Kesediaan Bekerja Penuh Waktu sebagai tenaga kependidikan</v>
      </c>
      <c r="D20" s="423"/>
      <c r="E20" s="423"/>
      <c r="F20" s="423"/>
      <c r="G20" s="194"/>
      <c r="H20" s="194"/>
      <c r="I20" s="194"/>
      <c r="J20" s="194"/>
      <c r="K20" s="194"/>
    </row>
    <row r="21" spans="2:11" s="182" customFormat="1" ht="59.45" customHeight="1" x14ac:dyDescent="0.25">
      <c r="B21" s="183">
        <v>3</v>
      </c>
      <c r="C21" s="423" t="str">
        <f>'Matriks Penilaian'!$J$30</f>
        <v>PBJJ memiliki lebih dari 3 (tiga) jenis tenaga kependidikan, dua diantaranya adalah tenaga administrasi dan tenaga pengelola sistem pembelajaran (LMS), dengan kualifikasi pendidikan minimum Diploma Tiga dan Sarjana dilengkapi dengan scan asli ijazah dan KTP serta Surat Kesediaan Bekerja Penuh Waktu sebagai tenaga kependidikan</v>
      </c>
      <c r="D21" s="423"/>
      <c r="E21" s="423"/>
      <c r="F21" s="423"/>
      <c r="G21" s="194"/>
      <c r="H21" s="194"/>
      <c r="I21" s="194"/>
      <c r="J21" s="194"/>
      <c r="K21" s="194"/>
    </row>
    <row r="22" spans="2:11" s="182" customFormat="1" ht="58.9" customHeight="1" x14ac:dyDescent="0.25">
      <c r="B22" s="183">
        <v>2</v>
      </c>
      <c r="C22" s="423" t="str">
        <f>'Matriks Penilaian'!$K$30</f>
        <v>PBJJ memiliki lebih dari 3 (tiga) jenis tenaga kependidikan, dua diantaranya adalah tenaga administrasi dan tenaga pengelola sistem pembelajaran (LMS), dengan kualifikasi pendidikan minimum Diploma Tiga dilengkapi dengan scan asli ijazah dan KTP serta Surat Kesediaan Bekerja Penuh Waktu sebagai tenaga kependidikan</v>
      </c>
      <c r="D22" s="423"/>
      <c r="E22" s="423"/>
      <c r="F22" s="423"/>
      <c r="G22" s="194"/>
      <c r="H22" s="194"/>
      <c r="I22" s="194"/>
      <c r="J22" s="194"/>
      <c r="K22" s="194"/>
    </row>
    <row r="23" spans="2:11" s="182" customFormat="1" ht="44.45" customHeight="1" x14ac:dyDescent="0.25">
      <c r="B23" s="183">
        <v>1</v>
      </c>
      <c r="C23" s="423" t="str">
        <f>'Matriks Penilaian'!$L$30</f>
        <v>PBJJ memiliki tenaga kependidikan berupa tenaga administrasi dan tenaga TIK dengan kualifikasi Diploma Tiga dilengkapi dengan scan asli ijazah dan KTP serta Surat Kesediaan Bekerja Penuh Waktu sebagai tenaga kependidikan</v>
      </c>
      <c r="D23" s="423"/>
      <c r="E23" s="423"/>
      <c r="F23" s="423"/>
      <c r="G23" s="194"/>
      <c r="H23" s="194"/>
      <c r="I23" s="194"/>
      <c r="J23" s="194"/>
      <c r="K23" s="194"/>
    </row>
    <row r="24" spans="2:11" s="182" customFormat="1" ht="32.1" customHeight="1" x14ac:dyDescent="0.25">
      <c r="B24" s="183">
        <v>0</v>
      </c>
      <c r="C24" s="425" t="str">
        <f>'Matriks Penilaian'!$M$30</f>
        <v>PBJJ hanya memiliki tenaga kependidikan untuk keperluan administrasi saja dan dengan kualifikasi Diploma Tiga dan atau SMU</v>
      </c>
      <c r="D24" s="425"/>
      <c r="E24" s="425"/>
      <c r="F24" s="425"/>
      <c r="G24" s="193"/>
      <c r="H24" s="193"/>
      <c r="I24" s="193"/>
      <c r="J24" s="193"/>
      <c r="K24" s="193"/>
    </row>
    <row r="26" spans="2:11" ht="19.5" customHeight="1" x14ac:dyDescent="0.3">
      <c r="B26" s="426" t="s">
        <v>314</v>
      </c>
      <c r="C26" s="426"/>
      <c r="D26" s="426"/>
      <c r="E26" s="426"/>
      <c r="F26" s="426"/>
    </row>
    <row r="27" spans="2:11" ht="45" customHeight="1" x14ac:dyDescent="0.3">
      <c r="B27" s="181">
        <v>4</v>
      </c>
      <c r="C27" s="423" t="s">
        <v>78</v>
      </c>
      <c r="D27" s="423"/>
      <c r="E27" s="423"/>
      <c r="F27" s="423"/>
    </row>
    <row r="28" spans="2:11" ht="30" customHeight="1" x14ac:dyDescent="0.3">
      <c r="B28" s="181">
        <v>3</v>
      </c>
      <c r="C28" s="423" t="s">
        <v>79</v>
      </c>
      <c r="D28" s="423"/>
      <c r="E28" s="423"/>
      <c r="F28" s="423"/>
    </row>
    <row r="29" spans="2:11" ht="30" customHeight="1" x14ac:dyDescent="0.3">
      <c r="B29" s="181">
        <v>2</v>
      </c>
      <c r="C29" s="423" t="s">
        <v>107</v>
      </c>
      <c r="D29" s="423"/>
      <c r="E29" s="423"/>
      <c r="F29" s="423"/>
    </row>
    <row r="31" spans="2:11" ht="19.149999999999999" customHeight="1" x14ac:dyDescent="0.3">
      <c r="B31" s="426" t="s">
        <v>112</v>
      </c>
      <c r="C31" s="426"/>
      <c r="D31" s="426"/>
      <c r="E31" s="426"/>
      <c r="F31" s="426"/>
    </row>
    <row r="32" spans="2:11" ht="44.65" customHeight="1" x14ac:dyDescent="0.3">
      <c r="B32" s="184">
        <v>4</v>
      </c>
      <c r="C32" s="423" t="s">
        <v>194</v>
      </c>
      <c r="D32" s="423"/>
      <c r="E32" s="423"/>
      <c r="F32" s="423"/>
    </row>
    <row r="33" spans="2:6" ht="44.1" customHeight="1" x14ac:dyDescent="0.3">
      <c r="B33" s="184">
        <v>2</v>
      </c>
      <c r="C33" s="423" t="s">
        <v>195</v>
      </c>
      <c r="D33" s="423"/>
      <c r="E33" s="423"/>
      <c r="F33" s="423"/>
    </row>
    <row r="34" spans="2:6" ht="18" customHeight="1" x14ac:dyDescent="0.3">
      <c r="B34" s="179">
        <v>0</v>
      </c>
      <c r="C34" s="424" t="s">
        <v>113</v>
      </c>
      <c r="D34" s="424"/>
      <c r="E34" s="424"/>
      <c r="F34" s="424"/>
    </row>
    <row r="36" spans="2:6" x14ac:dyDescent="0.3">
      <c r="C36" s="190" t="s">
        <v>212</v>
      </c>
    </row>
    <row r="38" spans="2:6" x14ac:dyDescent="0.3">
      <c r="C38" s="178" t="s">
        <v>33</v>
      </c>
    </row>
    <row r="39" spans="2:6" x14ac:dyDescent="0.3">
      <c r="C39" s="178" t="s">
        <v>32</v>
      </c>
    </row>
    <row r="40" spans="2:6" x14ac:dyDescent="0.3">
      <c r="C40" s="178" t="s">
        <v>36</v>
      </c>
    </row>
    <row r="41" spans="2:6" x14ac:dyDescent="0.3">
      <c r="C41" s="178" t="s">
        <v>37</v>
      </c>
    </row>
    <row r="42" spans="2:6" x14ac:dyDescent="0.3">
      <c r="C42" s="178" t="s">
        <v>117</v>
      </c>
    </row>
    <row r="43" spans="2:6" x14ac:dyDescent="0.3">
      <c r="C43" s="178" t="s">
        <v>116</v>
      </c>
    </row>
  </sheetData>
  <mergeCells count="46">
    <mergeCell ref="AK3:AK4"/>
    <mergeCell ref="C14:F14"/>
    <mergeCell ref="C16:F16"/>
    <mergeCell ref="B18:F18"/>
    <mergeCell ref="B19:F19"/>
    <mergeCell ref="AG3:AI3"/>
    <mergeCell ref="AJ3:AJ4"/>
    <mergeCell ref="J3:J4"/>
    <mergeCell ref="O3:O4"/>
    <mergeCell ref="T3:T4"/>
    <mergeCell ref="Y3:Y4"/>
    <mergeCell ref="AD3:AD4"/>
    <mergeCell ref="B3:B4"/>
    <mergeCell ref="C3:C4"/>
    <mergeCell ref="D3:D4"/>
    <mergeCell ref="E3:E4"/>
    <mergeCell ref="AF3:AF4"/>
    <mergeCell ref="F3:F4"/>
    <mergeCell ref="B26:F26"/>
    <mergeCell ref="C27:F27"/>
    <mergeCell ref="C28:F28"/>
    <mergeCell ref="K3:K4"/>
    <mergeCell ref="P3:P4"/>
    <mergeCell ref="U3:U4"/>
    <mergeCell ref="Z3:Z4"/>
    <mergeCell ref="AE3:AE4"/>
    <mergeCell ref="G3:I3"/>
    <mergeCell ref="L3:N3"/>
    <mergeCell ref="Q3:S3"/>
    <mergeCell ref="V3:X3"/>
    <mergeCell ref="AA3:AC3"/>
    <mergeCell ref="B10:F10"/>
    <mergeCell ref="B11:F11"/>
    <mergeCell ref="C12:F12"/>
    <mergeCell ref="C13:F13"/>
    <mergeCell ref="C15:F15"/>
    <mergeCell ref="B31:F31"/>
    <mergeCell ref="C32:F32"/>
    <mergeCell ref="C33:F33"/>
    <mergeCell ref="C34:F34"/>
    <mergeCell ref="C20:F20"/>
    <mergeCell ref="C21:F21"/>
    <mergeCell ref="C22:F22"/>
    <mergeCell ref="C23:F23"/>
    <mergeCell ref="C24:F24"/>
    <mergeCell ref="C29:F29"/>
  </mergeCells>
  <dataValidations count="2">
    <dataValidation type="list" allowBlank="1" showInputMessage="1" showErrorMessage="1" sqref="I5:I7 AC5:AC7 X5:X7 S5:S7 N5:N7" xr:uid="{15FA55EC-5EA5-47CE-9C85-AA1C40ACDFA5}">
      <formula1>$C$38:$C$39</formula1>
    </dataValidation>
    <dataValidation type="list" allowBlank="1" showInputMessage="1" showErrorMessage="1" sqref="AG5:AH7" xr:uid="{AFBEA1CE-67F2-49E7-9B57-C6D0A4509F5B}">
      <formula1>$C$40:$C$41</formula1>
    </dataValidation>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9"/>
  <sheetViews>
    <sheetView topLeftCell="A26" zoomScale="110" zoomScaleNormal="110" workbookViewId="0">
      <selection activeCell="L29" sqref="L29"/>
    </sheetView>
  </sheetViews>
  <sheetFormatPr defaultColWidth="8.7109375" defaultRowHeight="12.75" outlineLevelCol="1" x14ac:dyDescent="0.2"/>
  <cols>
    <col min="1" max="1" width="6.28515625" style="270" customWidth="1"/>
    <col min="2" max="2" width="8.42578125" style="270" customWidth="1"/>
    <col min="3" max="3" width="6.7109375" style="14" customWidth="1"/>
    <col min="4" max="4" width="60.7109375" style="14" customWidth="1"/>
    <col min="5" max="5" width="18.42578125" style="17" customWidth="1"/>
    <col min="6" max="6" width="13.28515625" style="17" customWidth="1"/>
    <col min="7" max="7" width="18.7109375" style="12" customWidth="1"/>
    <col min="8" max="8" width="6.7109375" style="43" customWidth="1"/>
    <col min="9" max="9" width="6.7109375" style="12" customWidth="1" outlineLevel="1"/>
    <col min="10" max="10" width="10.42578125" style="13" customWidth="1" outlineLevel="1"/>
    <col min="11" max="16384" width="8.7109375" style="12"/>
  </cols>
  <sheetData>
    <row r="1" spans="1:11" ht="26.25" customHeight="1" x14ac:dyDescent="0.2">
      <c r="A1" s="10" t="s">
        <v>13</v>
      </c>
      <c r="B1" s="266"/>
      <c r="C1" s="266"/>
      <c r="D1" s="266"/>
      <c r="E1" s="6"/>
      <c r="F1" s="7"/>
      <c r="G1" s="3"/>
      <c r="H1" s="175"/>
      <c r="I1" s="3"/>
      <c r="J1" s="4"/>
      <c r="K1" s="3"/>
    </row>
    <row r="2" spans="1:11" s="14" customFormat="1" ht="26.25" customHeight="1" x14ac:dyDescent="0.25">
      <c r="A2" s="455"/>
      <c r="B2" s="456"/>
      <c r="C2" s="456"/>
      <c r="D2" s="456"/>
      <c r="E2" s="8"/>
      <c r="F2" s="8"/>
      <c r="G2" s="9"/>
      <c r="H2" s="174"/>
      <c r="I2" s="9"/>
      <c r="J2" s="18"/>
      <c r="K2" s="9"/>
    </row>
    <row r="3" spans="1:11" s="14" customFormat="1" ht="21.75" customHeight="1" x14ac:dyDescent="0.25">
      <c r="A3" s="359" t="s">
        <v>1</v>
      </c>
      <c r="B3" s="359"/>
      <c r="C3" s="359"/>
      <c r="D3" s="19">
        <f>'Hitung F1'!$D$4</f>
        <v>0</v>
      </c>
      <c r="E3" s="8"/>
      <c r="F3" s="8"/>
      <c r="G3" s="9"/>
      <c r="H3" s="174"/>
      <c r="I3" s="9"/>
      <c r="J3" s="18"/>
      <c r="K3" s="9"/>
    </row>
    <row r="4" spans="1:11" s="14" customFormat="1" ht="19.5" customHeight="1" x14ac:dyDescent="0.25">
      <c r="A4" s="359" t="s">
        <v>2</v>
      </c>
      <c r="B4" s="359"/>
      <c r="C4" s="359"/>
      <c r="D4" s="19">
        <f>'Hitung F1'!$D$5</f>
        <v>0</v>
      </c>
      <c r="E4" s="8"/>
      <c r="F4" s="8"/>
      <c r="G4" s="9"/>
      <c r="H4" s="174"/>
      <c r="I4" s="9"/>
      <c r="J4" s="18"/>
      <c r="K4" s="9"/>
    </row>
    <row r="5" spans="1:11" s="14" customFormat="1" ht="19.5" customHeight="1" x14ac:dyDescent="0.25">
      <c r="A5" s="359" t="s">
        <v>3</v>
      </c>
      <c r="B5" s="359"/>
      <c r="C5" s="359"/>
      <c r="D5" s="19">
        <f>'Hitung F1'!$D$6</f>
        <v>0</v>
      </c>
      <c r="E5" s="8"/>
      <c r="F5" s="8"/>
      <c r="G5" s="9"/>
      <c r="H5" s="174"/>
      <c r="I5" s="9"/>
      <c r="J5" s="18"/>
      <c r="K5" s="9"/>
    </row>
    <row r="6" spans="1:11" s="14" customFormat="1" ht="19.5" customHeight="1" x14ac:dyDescent="0.25">
      <c r="A6" s="359" t="s">
        <v>45</v>
      </c>
      <c r="B6" s="359"/>
      <c r="C6" s="359"/>
      <c r="D6" s="19" t="str">
        <f>'Hitung F1'!$D$7</f>
        <v>Sarjana</v>
      </c>
      <c r="E6" s="8"/>
      <c r="F6" s="8"/>
      <c r="G6" s="9"/>
      <c r="H6" s="174"/>
      <c r="I6" s="9"/>
      <c r="J6" s="18"/>
      <c r="K6" s="9"/>
    </row>
    <row r="7" spans="1:11" s="14" customFormat="1" ht="19.5" customHeight="1" x14ac:dyDescent="0.25">
      <c r="A7" s="359" t="s">
        <v>4</v>
      </c>
      <c r="B7" s="359"/>
      <c r="C7" s="359"/>
      <c r="D7" s="19">
        <f>'Hitung F1'!$D$8</f>
        <v>0</v>
      </c>
      <c r="E7" s="8"/>
      <c r="F7" s="8"/>
      <c r="G7" s="9"/>
      <c r="H7" s="174"/>
      <c r="I7" s="9"/>
      <c r="J7" s="18"/>
      <c r="K7" s="9"/>
    </row>
    <row r="8" spans="1:11" s="14" customFormat="1" ht="19.5" customHeight="1" x14ac:dyDescent="0.25">
      <c r="A8" s="359" t="s">
        <v>6</v>
      </c>
      <c r="B8" s="359"/>
      <c r="C8" s="359"/>
      <c r="D8" s="19">
        <f>'Hitung F1'!$D$11</f>
        <v>0</v>
      </c>
      <c r="E8" s="8"/>
      <c r="F8" s="8"/>
      <c r="G8" s="9"/>
      <c r="H8" s="174"/>
      <c r="I8" s="9"/>
      <c r="J8" s="18"/>
      <c r="K8" s="9"/>
    </row>
    <row r="9" spans="1:11" s="14" customFormat="1" ht="19.5" customHeight="1" x14ac:dyDescent="0.25">
      <c r="A9" s="359" t="s">
        <v>7</v>
      </c>
      <c r="B9" s="359"/>
      <c r="C9" s="359"/>
      <c r="D9" s="19">
        <f>'Hitung F1'!$D$12</f>
        <v>0</v>
      </c>
      <c r="E9" s="8"/>
      <c r="F9" s="8"/>
      <c r="G9" s="9"/>
      <c r="H9" s="174"/>
      <c r="I9" s="9"/>
      <c r="J9" s="18"/>
      <c r="K9" s="9"/>
    </row>
    <row r="10" spans="1:11" s="14" customFormat="1" ht="19.5" customHeight="1" x14ac:dyDescent="0.25">
      <c r="A10" s="454" t="s">
        <v>8</v>
      </c>
      <c r="B10" s="454"/>
      <c r="C10" s="454"/>
      <c r="D10" s="19">
        <f>'Hitung F1'!$D$13</f>
        <v>0</v>
      </c>
      <c r="E10" s="8"/>
      <c r="F10" s="8"/>
      <c r="G10" s="9"/>
      <c r="H10" s="174"/>
      <c r="I10" s="9"/>
      <c r="J10" s="18"/>
      <c r="K10" s="9"/>
    </row>
    <row r="11" spans="1:11" ht="19.5" customHeight="1" x14ac:dyDescent="0.2">
      <c r="A11" s="8"/>
      <c r="B11" s="8"/>
      <c r="C11" s="8"/>
      <c r="D11" s="8"/>
      <c r="E11" s="2"/>
      <c r="F11" s="2"/>
      <c r="G11" s="3"/>
      <c r="H11" s="175"/>
      <c r="I11" s="3"/>
      <c r="J11" s="4"/>
      <c r="K11" s="3"/>
    </row>
    <row r="12" spans="1:11" ht="38.25" customHeight="1" x14ac:dyDescent="0.2">
      <c r="A12" s="11" t="s">
        <v>9</v>
      </c>
      <c r="B12" s="11" t="s">
        <v>10</v>
      </c>
      <c r="C12" s="453" t="s">
        <v>17</v>
      </c>
      <c r="D12" s="453"/>
      <c r="E12" s="453" t="s">
        <v>12</v>
      </c>
      <c r="F12" s="453"/>
      <c r="G12" s="453"/>
      <c r="H12" s="176" t="s">
        <v>14</v>
      </c>
      <c r="I12" s="27" t="s">
        <v>15</v>
      </c>
      <c r="J12" s="20" t="s">
        <v>16</v>
      </c>
      <c r="K12" s="3"/>
    </row>
    <row r="13" spans="1:11" ht="18" customHeight="1" x14ac:dyDescent="0.2">
      <c r="A13" s="46">
        <v>1</v>
      </c>
      <c r="B13" s="127" t="str">
        <f>'Hitung F1'!$B$28</f>
        <v>1.1.1</v>
      </c>
      <c r="C13" s="445" t="str">
        <f>'Hitung F1'!$C$28</f>
        <v>Urgensi penyelenggaraan program studi yang diusulkan</v>
      </c>
      <c r="D13" s="445"/>
      <c r="E13" s="446" t="str">
        <f>'Hitung F1'!$G$27</f>
        <v>Ketikkan di sini penjelasan mengenai urgensi penyelenggaraan PJJ</v>
      </c>
      <c r="F13" s="447"/>
      <c r="G13" s="448"/>
      <c r="H13" s="21">
        <v>4</v>
      </c>
      <c r="I13" s="62">
        <f>Pembobotan!M3</f>
        <v>2.0408163265306118</v>
      </c>
      <c r="J13" s="86">
        <f>H13*I13</f>
        <v>8.1632653061224474</v>
      </c>
      <c r="K13" s="3"/>
    </row>
    <row r="14" spans="1:11" ht="28.9" customHeight="1" x14ac:dyDescent="0.2">
      <c r="A14" s="46">
        <f>A13+1</f>
        <v>2</v>
      </c>
      <c r="B14" s="46" t="str">
        <f>'Hitung F1'!$B$37</f>
        <v>1.1.2</v>
      </c>
      <c r="C14" s="445" t="str">
        <f>'Hitung F1'!$C$37</f>
        <v>Kerjasama institusi yang telah dibangun dengan para pihak dalam rangka penyelenggaraan PJJ di wilayah jangkauan</v>
      </c>
      <c r="D14" s="445"/>
      <c r="E14" s="446" t="str">
        <f>'Hitung F1'!$G$37</f>
        <v>Ketikkan di sini penjelasan mengena kerjasama institusi yang berhasil dibangun</v>
      </c>
      <c r="F14" s="447"/>
      <c r="G14" s="448"/>
      <c r="H14" s="21">
        <f>'Hitung F1'!$E$43</f>
        <v>4</v>
      </c>
      <c r="I14" s="62">
        <f>Pembobotan!M4</f>
        <v>3.4013605442176869</v>
      </c>
      <c r="J14" s="86">
        <f t="shared" ref="J14:J33" si="0">H14*I14</f>
        <v>13.605442176870747</v>
      </c>
      <c r="K14" s="3"/>
    </row>
    <row r="15" spans="1:11" ht="30" customHeight="1" x14ac:dyDescent="0.2">
      <c r="A15" s="46">
        <f>A14+1</f>
        <v>3</v>
      </c>
      <c r="B15" s="127" t="str">
        <f>'Hitung F1'!$B$45</f>
        <v>1.2</v>
      </c>
      <c r="C15" s="445" t="str">
        <f>'Hitung F1'!$C$45</f>
        <v>Visi Keilmuan Program Studi</v>
      </c>
      <c r="D15" s="445"/>
      <c r="E15" s="446" t="str">
        <f>'Hitung F1'!$G$45</f>
        <v>Ketikkan di sini penjelasan mengenai visi keilmuan program studi yang diusulkan</v>
      </c>
      <c r="F15" s="447"/>
      <c r="G15" s="448"/>
      <c r="H15" s="21">
        <f>'Hitung F1'!$E$52</f>
        <v>4</v>
      </c>
      <c r="I15" s="62">
        <f>Pembobotan!M5</f>
        <v>10.884353741496597</v>
      </c>
      <c r="J15" s="86">
        <f t="shared" si="0"/>
        <v>43.537414965986386</v>
      </c>
      <c r="K15" s="3"/>
    </row>
    <row r="16" spans="1:11" ht="28.9" customHeight="1" x14ac:dyDescent="0.2">
      <c r="A16" s="46">
        <f>A15+1</f>
        <v>4</v>
      </c>
      <c r="B16" s="46" t="str">
        <f>'Hitung F1'!$B$54</f>
        <v>1.3</v>
      </c>
      <c r="C16" s="445" t="str">
        <f>'Hitung F1'!$C$54</f>
        <v>Profil Lulusan Program Studi.</v>
      </c>
      <c r="D16" s="445"/>
      <c r="E16" s="446" t="str">
        <f>'Hitung F1'!$G$54</f>
        <v>Ketikkan di sini penjelasan mengenai profil lulusan dan deskripsi untuk setiap profil yang berelasi dengan visi keilmuan program studi yang diusulkan</v>
      </c>
      <c r="F16" s="447"/>
      <c r="G16" s="448"/>
      <c r="H16" s="21">
        <f>'Hitung F1'!$E$61</f>
        <v>4</v>
      </c>
      <c r="I16" s="62">
        <f>Pembobotan!M6</f>
        <v>5.4421768707482983</v>
      </c>
      <c r="J16" s="86">
        <f t="shared" si="0"/>
        <v>21.768707482993193</v>
      </c>
      <c r="K16" s="3"/>
    </row>
    <row r="17" spans="1:11" ht="44.45" customHeight="1" x14ac:dyDescent="0.2">
      <c r="A17" s="46">
        <f>A16+1</f>
        <v>5</v>
      </c>
      <c r="B17" s="127" t="str">
        <f>'Hitung F1'!$B$63</f>
        <v>1.4</v>
      </c>
      <c r="C17" s="445" t="str">
        <f>'Hitung F1'!$C$63</f>
        <v>Capaian Pembelajaran</v>
      </c>
      <c r="D17" s="445"/>
      <c r="E17" s="446" t="str">
        <f>'Hitung F1'!$G$63</f>
        <v>Ketikkan di sini rumusan capaian pembelajaran merujuk SN Dikti (Pasal 7 butir (a) s.d (d) Permendikbud No 53 Tahun 2023) dan sesuai level 6 Kerangka Kualifikasi Nasional Indonesia (Perpres Nomor 8 Tahun 2012).</v>
      </c>
      <c r="F17" s="447"/>
      <c r="G17" s="448"/>
      <c r="H17" s="21">
        <f>'Hitung F1'!$E$70</f>
        <v>4</v>
      </c>
      <c r="I17" s="62">
        <f>Pembobotan!M7</f>
        <v>8.1632653061224492</v>
      </c>
      <c r="J17" s="86">
        <f t="shared" si="0"/>
        <v>32.653061224489797</v>
      </c>
      <c r="K17" s="3"/>
    </row>
    <row r="18" spans="1:11" ht="59.45" customHeight="1" x14ac:dyDescent="0.2">
      <c r="A18" s="46">
        <f>A17+1</f>
        <v>6</v>
      </c>
      <c r="B18" s="46" t="str">
        <f>'Hitung F1'!$B$72</f>
        <v xml:space="preserve">1.5 </v>
      </c>
      <c r="C18" s="445" t="str">
        <f>'Hitung F1'!$C$72</f>
        <v>Struktur Kurikulum</v>
      </c>
      <c r="D18" s="445"/>
      <c r="E18" s="446" t="str">
        <f>'Hitung F1'!$G$72</f>
        <v>Ketikkan di sini penjelasan mengenai susunan mata kuliah program studi. Periksa keberadaan empat mata kuliah wajib (Pancasila, Bahasa Indonesia, Pendidikan Agama, dan Pendidikan Kewarganegaraan) masing-masing dengan 2 (dua) sks</v>
      </c>
      <c r="F18" s="447"/>
      <c r="G18" s="448"/>
      <c r="H18" s="21">
        <f>'Hitung F1'!$E$79</f>
        <v>4</v>
      </c>
      <c r="I18" s="62">
        <f>Pembobotan!M8</f>
        <v>8.1632653061224492</v>
      </c>
      <c r="J18" s="86">
        <f t="shared" si="0"/>
        <v>32.653061224489797</v>
      </c>
      <c r="K18" s="3"/>
    </row>
    <row r="19" spans="1:11" ht="30" customHeight="1" x14ac:dyDescent="0.2">
      <c r="A19" s="46">
        <f t="shared" ref="A19:A25" si="1">A18+1</f>
        <v>7</v>
      </c>
      <c r="B19" s="127" t="str">
        <f>'Hitung F1'!$B$82</f>
        <v xml:space="preserve">1.6.1 </v>
      </c>
      <c r="C19" s="445" t="str">
        <f>'Hitung F1'!$C$82</f>
        <v xml:space="preserve">Mata kuliah penciri program studi  </v>
      </c>
      <c r="D19" s="445"/>
      <c r="E19" s="451" t="str">
        <f>'Hitung F1'!$G$82</f>
        <v>Ketikkan di sini penjelasan mengenai jumlah dan aksesibilitas mata kuliah penciri program studi (NMKP)</v>
      </c>
      <c r="F19" s="452"/>
      <c r="G19" s="279"/>
      <c r="H19" s="21">
        <f>'Hitung F1'!$E$89</f>
        <v>4</v>
      </c>
      <c r="I19" s="62">
        <f>Pembobotan!M9</f>
        <v>5.4421768707482983</v>
      </c>
      <c r="J19" s="86">
        <f t="shared" si="0"/>
        <v>21.768707482993193</v>
      </c>
      <c r="K19" s="3"/>
    </row>
    <row r="20" spans="1:11" ht="37.9" customHeight="1" x14ac:dyDescent="0.2">
      <c r="A20" s="46">
        <f t="shared" si="1"/>
        <v>8</v>
      </c>
      <c r="B20" s="46" t="str">
        <f>'Hitung F1'!$B$91</f>
        <v xml:space="preserve">1.6.2 </v>
      </c>
      <c r="C20" s="445" t="str">
        <f>'Hitung F1'!$C$91</f>
        <v xml:space="preserve">Rencana Pembelajaran Semester </v>
      </c>
      <c r="D20" s="445"/>
      <c r="E20" s="451" t="str">
        <f>'Hitung F1'!$G$91</f>
        <v>Ketikkan di sini jumlah mata kuliah yang memiliki Rencana Pembelajaran Semester(RPS), kejelasan, mutu dan kelengkapan RPS</v>
      </c>
      <c r="F20" s="452"/>
      <c r="G20" s="279"/>
      <c r="H20" s="21">
        <f>'Hitung F1'!$E$98</f>
        <v>4</v>
      </c>
      <c r="I20" s="62">
        <f>Pembobotan!M10</f>
        <v>5.4421768707482983</v>
      </c>
      <c r="J20" s="86">
        <f t="shared" si="0"/>
        <v>21.768707482993193</v>
      </c>
      <c r="K20" s="3"/>
    </row>
    <row r="21" spans="1:11" ht="20.45" customHeight="1" x14ac:dyDescent="0.2">
      <c r="A21" s="46">
        <f t="shared" si="1"/>
        <v>9</v>
      </c>
      <c r="B21" s="113" t="str">
        <f>'Hitung F1'!$B$101</f>
        <v xml:space="preserve">1.7.1 </v>
      </c>
      <c r="C21" s="445" t="str">
        <f>'Hitung F1'!$C$101</f>
        <v>Bentuk pembelajaran terbimbing</v>
      </c>
      <c r="D21" s="445"/>
      <c r="E21" s="451" t="str">
        <f>'Hitung F1'!$G$101</f>
        <v>Ketikkan di sini penjelasan mengenai pembelajaran terbimbing</v>
      </c>
      <c r="F21" s="452"/>
      <c r="G21" s="279"/>
      <c r="H21" s="21">
        <f>'Hitung F1'!$E$107</f>
        <v>4</v>
      </c>
      <c r="I21" s="62">
        <f>Pembobotan!M11</f>
        <v>2.7210884353741491</v>
      </c>
      <c r="J21" s="86">
        <f t="shared" si="0"/>
        <v>10.884353741496597</v>
      </c>
      <c r="K21" s="3"/>
    </row>
    <row r="22" spans="1:11" ht="32.450000000000003" customHeight="1" x14ac:dyDescent="0.2">
      <c r="A22" s="46">
        <f t="shared" si="1"/>
        <v>10</v>
      </c>
      <c r="B22" s="127" t="str">
        <f>'Hitung F1'!$B$109</f>
        <v xml:space="preserve">1.7.2 </v>
      </c>
      <c r="C22" s="445" t="str">
        <f>'Hitung F1'!$C$109</f>
        <v>Rencana pelaksanaan praktik/praktikum/PKL/ praktik bengkel dan sejenisnya</v>
      </c>
      <c r="D22" s="445"/>
      <c r="E22" s="451" t="str">
        <f>'Hitung F1'!$G$109</f>
        <v>Ketikkan di sini penjelasan mengenai rencana pelaksanaan praktikum/praktikum/PPL/praktik bengkel atau kegiatan lain yang sejenis</v>
      </c>
      <c r="F22" s="452"/>
      <c r="G22" s="279"/>
      <c r="H22" s="21">
        <f>'Hitung F1'!$E$115</f>
        <v>4</v>
      </c>
      <c r="I22" s="62">
        <f>Pembobotan!M12</f>
        <v>1.8140589569160994</v>
      </c>
      <c r="J22" s="86">
        <f t="shared" si="0"/>
        <v>7.2562358276643977</v>
      </c>
      <c r="K22" s="3"/>
    </row>
    <row r="23" spans="1:11" ht="18" customHeight="1" x14ac:dyDescent="0.2">
      <c r="A23" s="46">
        <f t="shared" si="1"/>
        <v>11</v>
      </c>
      <c r="B23" s="127" t="str">
        <f>'Hitung F1'!$B$117</f>
        <v xml:space="preserve">1.7.3 </v>
      </c>
      <c r="C23" s="445" t="str">
        <f>'Hitung F1'!$C$117</f>
        <v>Sistem penilaian pembelajaran dan tata cara pelaporan penilaian</v>
      </c>
      <c r="D23" s="445"/>
      <c r="E23" s="446" t="str">
        <f>'Hitung F1'!$G$117</f>
        <v>Ketikkan di sini penjelasan mengenai sistem penilaian pembelajaran</v>
      </c>
      <c r="F23" s="447"/>
      <c r="G23" s="448"/>
      <c r="H23" s="21">
        <f>'Hitung F1'!$E$124</f>
        <v>4</v>
      </c>
      <c r="I23" s="62">
        <f>Pembobotan!M13</f>
        <v>1.8140589569160994</v>
      </c>
      <c r="J23" s="86">
        <f t="shared" si="0"/>
        <v>7.2562358276643977</v>
      </c>
      <c r="K23" s="3"/>
    </row>
    <row r="24" spans="1:11" ht="31.15" customHeight="1" x14ac:dyDescent="0.2">
      <c r="A24" s="46">
        <f t="shared" si="1"/>
        <v>12</v>
      </c>
      <c r="B24" s="127" t="str">
        <f>'Hitung F1'!$B$126</f>
        <v xml:space="preserve">1.7.4. </v>
      </c>
      <c r="C24" s="445" t="str">
        <f>'Hitung F1'!$C$126</f>
        <v>Rancangan Fasilitasi Implementasi Permendikbudristek Nomor 53 Tahun 2023</v>
      </c>
      <c r="D24" s="445"/>
      <c r="E24" s="446" t="str">
        <f>'Hitung F1'!$G$126</f>
        <v>Ketikkan di sini penjelasan mengenai kebijakan dan implementasi untuk memfasilitasi Permendikbudristek No 53 Tahun 2023</v>
      </c>
      <c r="F24" s="447"/>
      <c r="G24" s="448"/>
      <c r="H24" s="21">
        <f>'Hitung F1'!$E$124</f>
        <v>4</v>
      </c>
      <c r="I24" s="62">
        <f>Pembobotan!M14</f>
        <v>1.8140589569160994</v>
      </c>
      <c r="J24" s="86">
        <f t="shared" si="0"/>
        <v>7.2562358276643977</v>
      </c>
      <c r="K24" s="3"/>
    </row>
    <row r="25" spans="1:11" ht="30.6" customHeight="1" x14ac:dyDescent="0.2">
      <c r="A25" s="46">
        <f t="shared" si="1"/>
        <v>13</v>
      </c>
      <c r="B25" s="46" t="str">
        <f>'Hitung F1'!$B$135</f>
        <v xml:space="preserve">2.1 </v>
      </c>
      <c r="C25" s="445" t="str">
        <f>'Hitung F1'!$C$135</f>
        <v>Dosen Tetap  program studi</v>
      </c>
      <c r="D25" s="445"/>
      <c r="E25" s="451" t="str">
        <f>'Hitung F1'!$G$135</f>
        <v>Ketikkan di sini penjelasan mengenai status, jumlah, dan kualifikasi calon dosen tetap</v>
      </c>
      <c r="F25" s="452"/>
      <c r="G25" s="279"/>
      <c r="H25" s="21">
        <f>'Hitung F1'!$E$140</f>
        <v>4</v>
      </c>
      <c r="I25" s="62">
        <f>Pembobotan!M15</f>
        <v>7.1428571428571423</v>
      </c>
      <c r="J25" s="86">
        <f t="shared" si="0"/>
        <v>28.571428571428569</v>
      </c>
      <c r="K25" s="3"/>
    </row>
    <row r="26" spans="1:11" ht="30.75" customHeight="1" x14ac:dyDescent="0.2">
      <c r="A26" s="46">
        <f t="shared" ref="A26:A33" si="2">A25+1</f>
        <v>14</v>
      </c>
      <c r="B26" s="46" t="str">
        <f>'Hitung F1'!$B$142</f>
        <v xml:space="preserve">2.2 </v>
      </c>
      <c r="C26" s="445" t="str">
        <f>'Hitung F1'!$C$142</f>
        <v>Tutor pada setiap PBJJ (gunakan lembar kerja Hitung PBJJ)</v>
      </c>
      <c r="D26" s="445"/>
      <c r="E26" s="451" t="str">
        <f>'Hitung F1'!$G$142</f>
        <v>Ketikkan disini penjelasan mengenai jumlah dan kualifikasi tutor pada setiap PBJJ</v>
      </c>
      <c r="F26" s="452"/>
      <c r="G26" s="279"/>
      <c r="H26" s="21">
        <f>'Hitung F1'!$E$142</f>
        <v>4</v>
      </c>
      <c r="I26" s="62">
        <f>Pembobotan!M16</f>
        <v>4.2857142857142847</v>
      </c>
      <c r="J26" s="86">
        <f t="shared" si="0"/>
        <v>17.142857142857139</v>
      </c>
      <c r="K26" s="3"/>
    </row>
    <row r="27" spans="1:11" ht="34.15" customHeight="1" x14ac:dyDescent="0.2">
      <c r="A27" s="46">
        <f t="shared" si="2"/>
        <v>15</v>
      </c>
      <c r="B27" s="127" t="str">
        <f>'Hitung F1'!$B$144</f>
        <v xml:space="preserve">2.3 </v>
      </c>
      <c r="C27" s="445" t="str">
        <f>'Hitung F1'!$C$144</f>
        <v>Jumlah dan kualifikasi tenaga kependidikan di seluruh PBJJ yang terdiri atas tenaga pengelola/administrasi dan teknisi (khususnya di bidang TIK) (gunakan lembar kerja Hitung PBJJ)</v>
      </c>
      <c r="D27" s="445"/>
      <c r="E27" s="451" t="str">
        <f>'Hitung F1'!$G$144</f>
        <v>Ketikkan disini penjelasan mengenai jumlah dan lualifikasi tenaga kependidikan pada seluruh PBJJ</v>
      </c>
      <c r="F27" s="452"/>
      <c r="G27" s="279"/>
      <c r="H27" s="21">
        <f>'Hitung PBJJ'!$E$8</f>
        <v>4</v>
      </c>
      <c r="I27" s="62">
        <f>Pembobotan!M17</f>
        <v>2.8571428571428572</v>
      </c>
      <c r="J27" s="86">
        <f t="shared" si="0"/>
        <v>11.428571428571429</v>
      </c>
      <c r="K27" s="3"/>
    </row>
    <row r="28" spans="1:11" ht="29.45" customHeight="1" x14ac:dyDescent="0.2">
      <c r="A28" s="46">
        <f t="shared" si="2"/>
        <v>16</v>
      </c>
      <c r="B28" s="46" t="str">
        <f>'Hitung F1'!$B$146</f>
        <v xml:space="preserve">3.1 </v>
      </c>
      <c r="C28" s="445" t="str">
        <f>'Hitung F1'!$C$146</f>
        <v>Perwujudan Good Governance dengan Lima Pilar Tata Pamong</v>
      </c>
      <c r="D28" s="445"/>
      <c r="E28" s="446" t="str">
        <f>'Hitung F1'!$G$146</f>
        <v>Ketikkan di sini penjelasan tentangg rancangan tata kelola yang mencakup lima aspek</v>
      </c>
      <c r="F28" s="447"/>
      <c r="G28" s="448"/>
      <c r="H28" s="21">
        <f>'Hitung F1'!$E$153</f>
        <v>4</v>
      </c>
      <c r="I28" s="62">
        <f>Pembobotan!M18</f>
        <v>7.1428571428571423</v>
      </c>
      <c r="J28" s="86">
        <f t="shared" si="0"/>
        <v>28.571428571428569</v>
      </c>
      <c r="K28" s="3"/>
    </row>
    <row r="29" spans="1:11" ht="20.45" customHeight="1" x14ac:dyDescent="0.2">
      <c r="A29" s="46">
        <f t="shared" si="2"/>
        <v>17</v>
      </c>
      <c r="B29" s="46" t="str">
        <f>'Hitung F1'!$B$155</f>
        <v xml:space="preserve">3.2 </v>
      </c>
      <c r="C29" s="445" t="str">
        <f>'Hitung F1'!$C$155</f>
        <v>Rancangan Sistem Penjaminan Mutu Internal Program Studi PJJ yang Diusulkan</v>
      </c>
      <c r="D29" s="445"/>
      <c r="E29" s="451" t="str">
        <f>'Hitung F1'!$G$155</f>
        <v xml:space="preserve">Jelaskan rencana sistem penjaminan mutu program studi </v>
      </c>
      <c r="F29" s="452"/>
      <c r="G29" s="279"/>
      <c r="H29" s="21">
        <f>'Hitung F1'!$E$162</f>
        <v>4</v>
      </c>
      <c r="I29" s="62">
        <f>Pembobotan!M19</f>
        <v>7.1428571428571423</v>
      </c>
      <c r="J29" s="86">
        <f t="shared" si="0"/>
        <v>28.571428571428569</v>
      </c>
      <c r="K29" s="3"/>
    </row>
    <row r="30" spans="1:11" ht="28.9" customHeight="1" x14ac:dyDescent="0.2">
      <c r="A30" s="46">
        <f t="shared" si="2"/>
        <v>18</v>
      </c>
      <c r="B30" s="127" t="str">
        <f>'Hitung F1'!$B$164</f>
        <v xml:space="preserve">3.3 </v>
      </c>
      <c r="C30" s="445" t="str">
        <f>'Hitung F1'!$C$164</f>
        <v>Kapasitas peladen/server Sistem Pengelola Pembelajaran (Learning Management System) di Kampus Utama</v>
      </c>
      <c r="D30" s="445"/>
      <c r="E30" s="451" t="str">
        <f>'Hitung F1'!$G$164</f>
        <v>Ketikkan disini penjelasan mengenai kapasitas peladen/server atau akses terhadap peladen/server</v>
      </c>
      <c r="F30" s="452"/>
      <c r="G30" s="279"/>
      <c r="H30" s="21">
        <f>'Hitung F1'!$E$171</f>
        <v>4</v>
      </c>
      <c r="I30" s="62">
        <f>Pembobotan!M20</f>
        <v>7.1428571428571423</v>
      </c>
      <c r="J30" s="86">
        <f t="shared" si="0"/>
        <v>28.571428571428569</v>
      </c>
      <c r="K30" s="3"/>
    </row>
    <row r="31" spans="1:11" ht="29.1" customHeight="1" x14ac:dyDescent="0.2">
      <c r="A31" s="46">
        <f t="shared" si="2"/>
        <v>19</v>
      </c>
      <c r="B31" s="127" t="str">
        <f>'Hitung F1'!$B$173</f>
        <v xml:space="preserve">3.4.1 </v>
      </c>
      <c r="C31" s="445" t="str">
        <f>'Hitung F1'!$C$173</f>
        <v>Alasan pemilihan PBJJ dan kemitraan institusi (lembar kerja Hitung PBJJ)</v>
      </c>
      <c r="D31" s="445"/>
      <c r="E31" s="457" t="str">
        <f>'Hitung F1'!$G$173</f>
        <v>Ketikkan di sini penjelasan mengenai alasan pemilihan PBJJ dan fasilitas belajar yang ada di PBJJ</v>
      </c>
      <c r="F31" s="458"/>
      <c r="G31" s="296"/>
      <c r="H31" s="21">
        <f>'Hitung F1'!$E$173</f>
        <v>4</v>
      </c>
      <c r="I31" s="62">
        <f>Pembobotan!M21</f>
        <v>2.2556390977443606</v>
      </c>
      <c r="J31" s="86">
        <f t="shared" si="0"/>
        <v>9.0225563909774422</v>
      </c>
      <c r="K31" s="3"/>
    </row>
    <row r="32" spans="1:11" ht="29.1" customHeight="1" x14ac:dyDescent="0.2">
      <c r="A32" s="46">
        <f t="shared" si="2"/>
        <v>20</v>
      </c>
      <c r="B32" s="127" t="str">
        <f>'Hitung F1'!$B$174</f>
        <v xml:space="preserve">3.4.2 </v>
      </c>
      <c r="C32" s="445" t="str">
        <f>'Hitung F1'!$C$174</f>
        <v>Prasarana yang disediakan di setiap PBJJ untuk program studi  yang diusulkan (lembar kerja Hitung PBJJ)</v>
      </c>
      <c r="D32" s="445"/>
      <c r="E32" s="459"/>
      <c r="F32" s="274"/>
      <c r="G32" s="460"/>
      <c r="H32" s="21">
        <f>'Hitung F1'!$E$174</f>
        <v>4</v>
      </c>
      <c r="I32" s="62">
        <f>Pembobotan!M22</f>
        <v>2.6315789473684208</v>
      </c>
      <c r="J32" s="86">
        <f t="shared" si="0"/>
        <v>10.526315789473683</v>
      </c>
      <c r="K32" s="3"/>
    </row>
    <row r="33" spans="1:11" ht="29.1" customHeight="1" x14ac:dyDescent="0.2">
      <c r="A33" s="46">
        <f t="shared" si="2"/>
        <v>21</v>
      </c>
      <c r="B33" s="143" t="str">
        <f>'Hitung F1'!$B$175</f>
        <v xml:space="preserve">3.4.3 </v>
      </c>
      <c r="C33" s="445" t="str">
        <f>'Hitung F1'!$C$175</f>
        <v>Infrastruktur TIK di PBJJ untuk program studi yang diusulkan (lembar kerja Hitung PBJJ)</v>
      </c>
      <c r="D33" s="445"/>
      <c r="E33" s="461"/>
      <c r="F33" s="462"/>
      <c r="G33" s="297"/>
      <c r="H33" s="21">
        <v>4</v>
      </c>
      <c r="I33" s="62">
        <f>Pembobotan!M23</f>
        <v>2.2556390977443606</v>
      </c>
      <c r="J33" s="86">
        <f t="shared" si="0"/>
        <v>9.0225563909774422</v>
      </c>
      <c r="K33" s="3"/>
    </row>
    <row r="34" spans="1:11" ht="18" customHeight="1" x14ac:dyDescent="0.2">
      <c r="A34" s="61"/>
      <c r="B34" s="61"/>
      <c r="C34" s="9"/>
      <c r="D34" s="9"/>
      <c r="E34" s="22"/>
      <c r="F34" s="22"/>
      <c r="H34" s="450"/>
      <c r="I34" s="450"/>
      <c r="J34" s="177">
        <f>SUM(J13:J33)</f>
        <v>399.99999999999994</v>
      </c>
      <c r="K34" s="3"/>
    </row>
    <row r="35" spans="1:11" ht="30" customHeight="1" x14ac:dyDescent="0.2">
      <c r="A35" s="61"/>
      <c r="B35" s="61"/>
      <c r="C35" s="444" t="s">
        <v>26</v>
      </c>
      <c r="D35" s="444"/>
      <c r="E35" s="22"/>
      <c r="F35" s="22"/>
      <c r="G35" s="3"/>
      <c r="H35" s="175"/>
      <c r="I35" s="3"/>
      <c r="J35" s="4"/>
      <c r="K35" s="3"/>
    </row>
    <row r="36" spans="1:11" ht="13.9" customHeight="1" x14ac:dyDescent="0.2">
      <c r="A36" s="61"/>
      <c r="B36" s="61"/>
      <c r="C36" s="435" t="str">
        <f>'Hitung F1'!$C$178</f>
        <v>Ketikkan di sini komentar umum mengenai isi usulan program studi, tunjukkan bagian-bagian yang menjadi kelemahan dari usulan tersebut</v>
      </c>
      <c r="D36" s="436"/>
      <c r="E36" s="436"/>
      <c r="F36" s="436"/>
      <c r="G36" s="436"/>
      <c r="H36" s="436"/>
      <c r="I36" s="436"/>
      <c r="J36" s="437"/>
      <c r="K36" s="3"/>
    </row>
    <row r="37" spans="1:11" ht="14.45" customHeight="1" x14ac:dyDescent="0.2">
      <c r="A37" s="61"/>
      <c r="B37" s="61"/>
      <c r="C37" s="438"/>
      <c r="D37" s="439"/>
      <c r="E37" s="439"/>
      <c r="F37" s="439"/>
      <c r="G37" s="439"/>
      <c r="H37" s="439"/>
      <c r="I37" s="439"/>
      <c r="J37" s="440"/>
      <c r="K37" s="3"/>
    </row>
    <row r="38" spans="1:11" ht="14.45" customHeight="1" x14ac:dyDescent="0.2">
      <c r="A38" s="61"/>
      <c r="B38" s="61"/>
      <c r="C38" s="438"/>
      <c r="D38" s="439"/>
      <c r="E38" s="439"/>
      <c r="F38" s="439"/>
      <c r="G38" s="439"/>
      <c r="H38" s="439"/>
      <c r="I38" s="439"/>
      <c r="J38" s="440"/>
      <c r="K38" s="3"/>
    </row>
    <row r="39" spans="1:11" ht="14.45" customHeight="1" x14ac:dyDescent="0.2">
      <c r="A39" s="61"/>
      <c r="B39" s="61"/>
      <c r="C39" s="438"/>
      <c r="D39" s="439"/>
      <c r="E39" s="439"/>
      <c r="F39" s="439"/>
      <c r="G39" s="439"/>
      <c r="H39" s="439"/>
      <c r="I39" s="439"/>
      <c r="J39" s="440"/>
      <c r="K39" s="3"/>
    </row>
    <row r="40" spans="1:11" ht="14.45" customHeight="1" x14ac:dyDescent="0.2">
      <c r="A40" s="61"/>
      <c r="B40" s="61"/>
      <c r="C40" s="438"/>
      <c r="D40" s="439"/>
      <c r="E40" s="439"/>
      <c r="F40" s="439"/>
      <c r="G40" s="439"/>
      <c r="H40" s="439"/>
      <c r="I40" s="439"/>
      <c r="J40" s="440"/>
      <c r="K40" s="3"/>
    </row>
    <row r="41" spans="1:11" ht="14.45" customHeight="1" x14ac:dyDescent="0.2">
      <c r="A41" s="61"/>
      <c r="B41" s="61"/>
      <c r="C41" s="441"/>
      <c r="D41" s="442"/>
      <c r="E41" s="442"/>
      <c r="F41" s="442"/>
      <c r="G41" s="442"/>
      <c r="H41" s="442"/>
      <c r="I41" s="442"/>
      <c r="J41" s="443"/>
      <c r="K41" s="3"/>
    </row>
    <row r="42" spans="1:11" x14ac:dyDescent="0.2">
      <c r="A42" s="61"/>
      <c r="B42" s="61"/>
      <c r="C42" s="9"/>
      <c r="D42" s="9"/>
      <c r="E42" s="22"/>
      <c r="F42" s="22"/>
      <c r="G42" s="3"/>
      <c r="H42" s="175"/>
      <c r="I42" s="3"/>
      <c r="J42" s="4"/>
      <c r="K42" s="3"/>
    </row>
    <row r="43" spans="1:11" ht="22.5" customHeight="1" x14ac:dyDescent="0.2">
      <c r="A43" s="61"/>
      <c r="B43" s="61"/>
      <c r="C43" s="9"/>
      <c r="D43" s="200" t="s">
        <v>18</v>
      </c>
      <c r="E43" s="201">
        <f>J34</f>
        <v>399.99999999999994</v>
      </c>
      <c r="F43" s="22"/>
      <c r="G43" s="3"/>
      <c r="H43" s="175"/>
      <c r="I43" s="3"/>
      <c r="J43" s="4"/>
      <c r="K43" s="3"/>
    </row>
    <row r="44" spans="1:11" ht="22.5" customHeight="1" x14ac:dyDescent="0.2">
      <c r="A44" s="61"/>
      <c r="B44" s="61"/>
      <c r="C44" s="267"/>
      <c r="D44" s="202" t="s">
        <v>39</v>
      </c>
      <c r="E44" s="203" t="str">
        <f>'Hitung F1'!E25</f>
        <v>Memenuhi</v>
      </c>
      <c r="F44" s="22"/>
      <c r="G44" s="3"/>
      <c r="H44" s="175"/>
      <c r="I44" s="3"/>
      <c r="J44" s="4"/>
      <c r="K44" s="3"/>
    </row>
    <row r="45" spans="1:11" ht="22.5" customHeight="1" x14ac:dyDescent="0.2">
      <c r="A45" s="61"/>
      <c r="B45" s="61"/>
      <c r="C45" s="29"/>
      <c r="D45" s="202" t="s">
        <v>96</v>
      </c>
      <c r="E45" s="203" t="str">
        <f>IF(AND(H13&gt;=2,H14&gt;=2,H15&gt;=2,H16&gt;=2,H17&gt;=2,H18&gt;=2,H19&gt;=2,H20&gt;=2,H21&gt;=2,H22&gt;=1.5,H23&gt;=2,H24&gt;=1.5,H25&gt;=2,H26&gt;=1.5,H27&gt;=1.5,H28&gt;=1.5,H29&gt;=2,H30&gt;=2,H31&gt;=1.5,H32&gt;=1.5,H33&gt;=2),"Memenuhi","Belum Memenuhi")</f>
        <v>Memenuhi</v>
      </c>
      <c r="F45" s="22"/>
      <c r="G45" s="3"/>
      <c r="H45" s="175"/>
      <c r="I45" s="3"/>
      <c r="J45" s="4"/>
      <c r="K45" s="3"/>
    </row>
    <row r="46" spans="1:11" ht="22.5" customHeight="1" x14ac:dyDescent="0.2">
      <c r="A46" s="61"/>
      <c r="B46" s="61"/>
      <c r="C46" s="9"/>
      <c r="D46" s="204" t="s">
        <v>31</v>
      </c>
      <c r="E46" s="205" t="str">
        <f>IF(AND(E43&gt;=200,E44="Memenuhi",E45="Memenuhi"),"Memenuhi","Belum Memenuhi")</f>
        <v>Memenuhi</v>
      </c>
      <c r="F46" s="22"/>
      <c r="G46" s="3"/>
      <c r="H46" s="175"/>
      <c r="I46" s="3"/>
      <c r="J46" s="4"/>
      <c r="K46" s="3"/>
    </row>
    <row r="47" spans="1:11" ht="15.75" x14ac:dyDescent="0.25">
      <c r="A47" s="61"/>
      <c r="B47" s="61"/>
      <c r="C47" s="9"/>
      <c r="D47" s="268"/>
      <c r="E47" s="206"/>
      <c r="F47" s="22"/>
      <c r="G47" s="3"/>
      <c r="H47" s="175"/>
      <c r="I47" s="3"/>
      <c r="J47" s="4"/>
      <c r="K47" s="3"/>
    </row>
    <row r="48" spans="1:11" ht="17.649999999999999" customHeight="1" x14ac:dyDescent="0.2">
      <c r="A48" s="61"/>
      <c r="B48" s="61"/>
      <c r="C48" s="9"/>
      <c r="D48" s="449" t="s">
        <v>144</v>
      </c>
      <c r="E48" s="449"/>
      <c r="F48" s="22"/>
      <c r="G48" s="3"/>
      <c r="H48" s="175"/>
      <c r="I48" s="3"/>
      <c r="J48" s="4"/>
      <c r="K48" s="3"/>
    </row>
    <row r="49" spans="1:11" ht="17.649999999999999" customHeight="1" x14ac:dyDescent="0.2">
      <c r="A49" s="61"/>
      <c r="B49" s="61"/>
      <c r="C49" s="9"/>
      <c r="D49" s="207" t="str">
        <f>'Hitung PBJJ'!C5</f>
        <v>Plongkowati</v>
      </c>
      <c r="E49" s="208" t="str">
        <f>'Hitung PBJJ'!AK5</f>
        <v>Diizinkan</v>
      </c>
      <c r="F49" s="22"/>
      <c r="G49" s="3"/>
      <c r="H49" s="175"/>
      <c r="I49" s="3"/>
      <c r="J49" s="4"/>
      <c r="K49" s="3"/>
    </row>
    <row r="50" spans="1:11" ht="17.649999999999999" customHeight="1" x14ac:dyDescent="0.2">
      <c r="A50" s="61"/>
      <c r="B50" s="61"/>
      <c r="C50" s="9"/>
      <c r="D50" s="207" t="str">
        <f>'Hitung PBJJ'!C6</f>
        <v>Pringgondani</v>
      </c>
      <c r="E50" s="208" t="str">
        <f>'Hitung PBJJ'!AK6</f>
        <v>Diizinkan</v>
      </c>
      <c r="F50" s="22"/>
      <c r="G50" s="3"/>
      <c r="H50" s="175"/>
      <c r="I50" s="3"/>
      <c r="J50" s="4"/>
      <c r="K50" s="3"/>
    </row>
    <row r="51" spans="1:11" ht="17.649999999999999" customHeight="1" x14ac:dyDescent="0.2">
      <c r="A51" s="61"/>
      <c r="B51" s="61"/>
      <c r="C51" s="9"/>
      <c r="D51" s="207" t="str">
        <f>'Hitung PBJJ'!C7</f>
        <v>Sawojajar</v>
      </c>
      <c r="E51" s="208" t="str">
        <f>'Hitung PBJJ'!AK7</f>
        <v>Diizinkan</v>
      </c>
      <c r="F51" s="22"/>
      <c r="G51" s="3"/>
      <c r="H51" s="175"/>
      <c r="I51" s="3"/>
      <c r="J51" s="4"/>
      <c r="K51" s="3"/>
    </row>
    <row r="52" spans="1:11" x14ac:dyDescent="0.2">
      <c r="A52" s="61"/>
      <c r="B52" s="61"/>
      <c r="C52" s="9"/>
      <c r="D52" s="9"/>
      <c r="E52" s="22"/>
      <c r="F52" s="22"/>
      <c r="G52" s="3"/>
      <c r="H52" s="175"/>
      <c r="I52" s="3"/>
      <c r="J52" s="4"/>
      <c r="K52" s="3"/>
    </row>
    <row r="53" spans="1:11" x14ac:dyDescent="0.2">
      <c r="A53" s="61"/>
      <c r="B53" s="61"/>
      <c r="C53" s="9"/>
      <c r="D53" s="9"/>
      <c r="E53" s="22"/>
      <c r="F53" s="22"/>
      <c r="G53" s="3"/>
      <c r="H53" s="175"/>
      <c r="I53" s="3"/>
      <c r="J53" s="4"/>
      <c r="K53" s="3"/>
    </row>
    <row r="54" spans="1:11" x14ac:dyDescent="0.2">
      <c r="A54" s="61"/>
      <c r="B54" s="61"/>
      <c r="C54" s="9"/>
      <c r="D54" s="9"/>
      <c r="E54" s="22"/>
      <c r="F54" s="22"/>
      <c r="G54" s="3"/>
      <c r="H54" s="175"/>
      <c r="I54" s="3"/>
      <c r="J54" s="4"/>
      <c r="K54" s="3"/>
    </row>
    <row r="55" spans="1:11" x14ac:dyDescent="0.2">
      <c r="A55" s="61"/>
      <c r="B55" s="61"/>
      <c r="C55" s="9"/>
      <c r="D55" s="9"/>
      <c r="E55" s="22"/>
      <c r="F55" s="22"/>
      <c r="G55" s="3"/>
      <c r="H55" s="175"/>
      <c r="I55" s="3"/>
      <c r="J55" s="4"/>
      <c r="K55" s="3"/>
    </row>
    <row r="56" spans="1:11" x14ac:dyDescent="0.2">
      <c r="A56" s="61"/>
      <c r="B56" s="61"/>
      <c r="C56" s="9"/>
      <c r="D56" s="9"/>
      <c r="E56" s="22"/>
      <c r="F56" s="22"/>
      <c r="G56" s="3"/>
      <c r="H56" s="175"/>
      <c r="I56" s="3"/>
      <c r="J56" s="4"/>
      <c r="K56" s="3"/>
    </row>
    <row r="57" spans="1:11" x14ac:dyDescent="0.2">
      <c r="A57" s="61"/>
      <c r="B57" s="61"/>
      <c r="C57" s="9"/>
      <c r="D57" s="9"/>
      <c r="E57" s="22"/>
      <c r="F57" s="22"/>
      <c r="G57" s="3"/>
      <c r="H57" s="175"/>
      <c r="I57" s="3"/>
      <c r="J57" s="4"/>
      <c r="K57" s="3"/>
    </row>
    <row r="58" spans="1:11" x14ac:dyDescent="0.2">
      <c r="A58" s="61"/>
      <c r="B58" s="61"/>
      <c r="C58" s="9"/>
      <c r="D58" s="9"/>
      <c r="E58" s="22"/>
      <c r="F58" s="22"/>
      <c r="G58" s="3"/>
      <c r="H58" s="175"/>
      <c r="I58" s="3"/>
      <c r="J58" s="4"/>
      <c r="K58" s="3"/>
    </row>
    <row r="59" spans="1:11" x14ac:dyDescent="0.2">
      <c r="A59" s="61"/>
      <c r="B59" s="61"/>
      <c r="C59" s="9"/>
      <c r="D59" s="269">
        <f>D8</f>
        <v>0</v>
      </c>
      <c r="E59" s="22"/>
      <c r="F59" s="22"/>
      <c r="G59" s="3"/>
      <c r="H59" s="175"/>
      <c r="I59" s="3"/>
      <c r="J59" s="4"/>
      <c r="K59" s="3"/>
    </row>
  </sheetData>
  <sheetProtection selectLockedCells="1"/>
  <dataConsolidate/>
  <mergeCells count="55">
    <mergeCell ref="C31:D31"/>
    <mergeCell ref="C18:D18"/>
    <mergeCell ref="E18:G18"/>
    <mergeCell ref="C20:D20"/>
    <mergeCell ref="E20:G20"/>
    <mergeCell ref="C25:D25"/>
    <mergeCell ref="E25:G25"/>
    <mergeCell ref="C21:D21"/>
    <mergeCell ref="E21:G21"/>
    <mergeCell ref="C22:D22"/>
    <mergeCell ref="E22:G22"/>
    <mergeCell ref="C24:D24"/>
    <mergeCell ref="E24:G24"/>
    <mergeCell ref="E31:G33"/>
    <mergeCell ref="C29:D29"/>
    <mergeCell ref="E29:G29"/>
    <mergeCell ref="A2:D2"/>
    <mergeCell ref="A3:C3"/>
    <mergeCell ref="A4:C4"/>
    <mergeCell ref="A5:C5"/>
    <mergeCell ref="C13:D13"/>
    <mergeCell ref="E12:G12"/>
    <mergeCell ref="A6:C6"/>
    <mergeCell ref="A7:C7"/>
    <mergeCell ref="A8:C8"/>
    <mergeCell ref="A9:C9"/>
    <mergeCell ref="A10:C10"/>
    <mergeCell ref="C12:D12"/>
    <mergeCell ref="E13:G13"/>
    <mergeCell ref="C15:D15"/>
    <mergeCell ref="E15:G15"/>
    <mergeCell ref="C19:D19"/>
    <mergeCell ref="E19:G19"/>
    <mergeCell ref="C14:D14"/>
    <mergeCell ref="E14:G14"/>
    <mergeCell ref="C16:D16"/>
    <mergeCell ref="E16:G16"/>
    <mergeCell ref="C17:D17"/>
    <mergeCell ref="E17:G17"/>
    <mergeCell ref="C36:J41"/>
    <mergeCell ref="C35:D35"/>
    <mergeCell ref="C23:D23"/>
    <mergeCell ref="E23:G23"/>
    <mergeCell ref="D48:E48"/>
    <mergeCell ref="H34:I34"/>
    <mergeCell ref="C27:D27"/>
    <mergeCell ref="E27:G27"/>
    <mergeCell ref="C26:D26"/>
    <mergeCell ref="E26:G26"/>
    <mergeCell ref="C33:D33"/>
    <mergeCell ref="C30:D30"/>
    <mergeCell ref="E30:G30"/>
    <mergeCell ref="C32:D32"/>
    <mergeCell ref="C28:D28"/>
    <mergeCell ref="E28:G28"/>
  </mergeCells>
  <pageMargins left="0.70866141732283472" right="0.70866141732283472" top="0.74803149606299213" bottom="0.74803149606299213" header="0.31496062992125984" footer="0.31496062992125984"/>
  <pageSetup paperSize="9"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1"/>
  <sheetViews>
    <sheetView topLeftCell="C7" zoomScaleNormal="100" workbookViewId="0">
      <selection activeCell="K23" sqref="K23"/>
    </sheetView>
  </sheetViews>
  <sheetFormatPr defaultColWidth="8.7109375" defaultRowHeight="18" x14ac:dyDescent="0.25"/>
  <cols>
    <col min="1" max="1" width="9.42578125" style="166" customWidth="1"/>
    <col min="2" max="2" width="20.5703125" style="167" customWidth="1"/>
    <col min="3" max="3" width="5.5703125" style="167" customWidth="1"/>
    <col min="4" max="4" width="68" style="145" customWidth="1"/>
    <col min="5" max="5" width="6.28515625" style="145" customWidth="1"/>
    <col min="6" max="6" width="65" style="145" customWidth="1"/>
    <col min="7" max="8" width="6.42578125" style="144" customWidth="1"/>
    <col min="9" max="10" width="6.42578125" style="169" customWidth="1"/>
    <col min="11" max="12" width="6.42578125" style="144" customWidth="1"/>
    <col min="13" max="13" width="9" style="144" customWidth="1"/>
    <col min="14" max="14" width="8.7109375" style="144"/>
    <col min="15" max="15" width="10.28515625" style="144" bestFit="1" customWidth="1"/>
    <col min="16" max="16" width="16" style="144" customWidth="1"/>
    <col min="17" max="16384" width="8.7109375" style="144"/>
  </cols>
  <sheetData>
    <row r="1" spans="1:16" ht="29.1" customHeight="1" x14ac:dyDescent="0.25">
      <c r="A1" s="478" t="s">
        <v>48</v>
      </c>
      <c r="B1" s="475" t="s">
        <v>22</v>
      </c>
      <c r="C1" s="484" t="s">
        <v>24</v>
      </c>
      <c r="D1" s="485"/>
      <c r="E1" s="484" t="s">
        <v>49</v>
      </c>
      <c r="F1" s="485"/>
      <c r="G1" s="475" t="s">
        <v>23</v>
      </c>
      <c r="H1" s="475"/>
      <c r="I1" s="475" t="s">
        <v>50</v>
      </c>
      <c r="J1" s="475"/>
      <c r="K1" s="475" t="s">
        <v>51</v>
      </c>
      <c r="L1" s="475"/>
      <c r="M1" s="475" t="s">
        <v>25</v>
      </c>
    </row>
    <row r="2" spans="1:16" s="145" customFormat="1" ht="15.75" customHeight="1" x14ac:dyDescent="0.25">
      <c r="A2" s="479"/>
      <c r="B2" s="475"/>
      <c r="C2" s="486"/>
      <c r="D2" s="487"/>
      <c r="E2" s="486"/>
      <c r="F2" s="487"/>
      <c r="G2" s="475"/>
      <c r="H2" s="475"/>
      <c r="I2" s="475"/>
      <c r="J2" s="475"/>
      <c r="K2" s="475"/>
      <c r="L2" s="475"/>
      <c r="M2" s="475"/>
    </row>
    <row r="3" spans="1:16" ht="21" customHeight="1" x14ac:dyDescent="0.25">
      <c r="A3" s="146">
        <v>1</v>
      </c>
      <c r="B3" s="476" t="s">
        <v>52</v>
      </c>
      <c r="C3" s="488" t="str">
        <f>'Hitung F1'!$B$27</f>
        <v>1.1</v>
      </c>
      <c r="D3" s="482" t="str">
        <f>'Hitung F1'!$C$27</f>
        <v>Justifikasi penyelenggaraan prodi PT PJJ</v>
      </c>
      <c r="E3" s="197" t="str">
        <f>'Hitung F1'!$B$28</f>
        <v>1.1.1</v>
      </c>
      <c r="F3" s="236" t="str">
        <f>'Hitung F1'!$C$28</f>
        <v>Urgensi penyelenggaraan program studi yang diusulkan</v>
      </c>
      <c r="G3" s="490">
        <f>COUNTA(E3:E14)+COUNTA(D5:D8)</f>
        <v>12</v>
      </c>
      <c r="H3" s="474">
        <f>G3/$G$24</f>
        <v>0.5714285714285714</v>
      </c>
      <c r="I3" s="469">
        <v>4</v>
      </c>
      <c r="J3" s="472">
        <f>I3/(SUM($I$3:$I$14))</f>
        <v>9.5238095238095233E-2</v>
      </c>
      <c r="K3" s="172">
        <v>3</v>
      </c>
      <c r="L3" s="235">
        <f>K3/SUM($K$3:$K$5)</f>
        <v>0.375</v>
      </c>
      <c r="M3" s="245">
        <f>$H$3*$J$3*L3*100</f>
        <v>2.0408163265306118</v>
      </c>
      <c r="N3" s="145"/>
      <c r="O3" s="149"/>
      <c r="P3" s="150"/>
    </row>
    <row r="4" spans="1:16" ht="35.450000000000003" customHeight="1" x14ac:dyDescent="0.25">
      <c r="A4" s="146">
        <f>A3+1</f>
        <v>2</v>
      </c>
      <c r="B4" s="477"/>
      <c r="C4" s="489"/>
      <c r="D4" s="483"/>
      <c r="E4" s="197" t="str">
        <f>'Hitung F1'!$B$37</f>
        <v>1.1.2</v>
      </c>
      <c r="F4" s="147" t="str">
        <f>'Hitung F1'!$C$37</f>
        <v>Kerjasama institusi yang telah dibangun dengan para pihak dalam rangka penyelenggaraan PJJ di wilayah jangkauan</v>
      </c>
      <c r="G4" s="491"/>
      <c r="H4" s="492"/>
      <c r="I4" s="470"/>
      <c r="J4" s="473"/>
      <c r="K4" s="272">
        <v>5</v>
      </c>
      <c r="L4" s="242">
        <f>K4/SUM($K$3:$K$5)</f>
        <v>0.625</v>
      </c>
      <c r="M4" s="148">
        <f>$H$3*$J$3*L4*100</f>
        <v>3.4013605442176869</v>
      </c>
      <c r="N4" s="145"/>
      <c r="O4" s="149"/>
      <c r="P4" s="150"/>
    </row>
    <row r="5" spans="1:16" ht="21" customHeight="1" x14ac:dyDescent="0.25">
      <c r="A5" s="146">
        <f>A4+1</f>
        <v>3</v>
      </c>
      <c r="B5" s="477"/>
      <c r="C5" s="197" t="str">
        <f>'Hitung F1'!$B$45</f>
        <v>1.2</v>
      </c>
      <c r="D5" s="273" t="str">
        <f>'Hitung F1'!$C$45</f>
        <v>Visi Keilmuan Program Studi</v>
      </c>
      <c r="E5" s="197"/>
      <c r="F5" s="147"/>
      <c r="G5" s="491"/>
      <c r="H5" s="492"/>
      <c r="I5" s="246">
        <v>8</v>
      </c>
      <c r="J5" s="242">
        <f>I5/(SUM($I$3:$I$14))</f>
        <v>0.19047619047619047</v>
      </c>
      <c r="K5" s="146"/>
      <c r="L5" s="242"/>
      <c r="M5" s="148">
        <f>$H$3*J5*100</f>
        <v>10.884353741496597</v>
      </c>
      <c r="N5" s="145"/>
      <c r="O5" s="149"/>
      <c r="P5" s="150"/>
    </row>
    <row r="6" spans="1:16" ht="21" customHeight="1" x14ac:dyDescent="0.25">
      <c r="A6" s="146">
        <f t="shared" ref="A6:A14" si="0">A5+1</f>
        <v>4</v>
      </c>
      <c r="B6" s="477"/>
      <c r="C6" s="197" t="str">
        <f>'Hitung F1'!$B$54</f>
        <v>1.3</v>
      </c>
      <c r="D6" s="151" t="str">
        <f>'Hitung F1'!$C$54</f>
        <v>Profil Lulusan Program Studi.</v>
      </c>
      <c r="E6" s="197"/>
      <c r="F6" s="152"/>
      <c r="G6" s="491"/>
      <c r="H6" s="492"/>
      <c r="I6" s="246">
        <v>4</v>
      </c>
      <c r="J6" s="242">
        <f>I6/(SUM($I$3:$I$14))</f>
        <v>9.5238095238095233E-2</v>
      </c>
      <c r="K6" s="153"/>
      <c r="L6" s="154"/>
      <c r="M6" s="148">
        <f>$H$3*J6*100</f>
        <v>5.4421768707482983</v>
      </c>
      <c r="N6" s="145"/>
      <c r="O6" s="149"/>
      <c r="P6" s="150"/>
    </row>
    <row r="7" spans="1:16" ht="21" customHeight="1" x14ac:dyDescent="0.25">
      <c r="A7" s="146">
        <f t="shared" si="0"/>
        <v>5</v>
      </c>
      <c r="B7" s="477"/>
      <c r="C7" s="197" t="str">
        <f>'Hitung F1'!$B$63</f>
        <v>1.4</v>
      </c>
      <c r="D7" s="151" t="str">
        <f>'Hitung F1'!$C$63</f>
        <v>Capaian Pembelajaran</v>
      </c>
      <c r="E7" s="197"/>
      <c r="F7" s="152"/>
      <c r="G7" s="491"/>
      <c r="H7" s="492"/>
      <c r="I7" s="246">
        <v>6</v>
      </c>
      <c r="J7" s="242">
        <f>I7/(SUM($I$3:$I$14))</f>
        <v>0.14285714285714285</v>
      </c>
      <c r="K7" s="153"/>
      <c r="L7" s="154"/>
      <c r="M7" s="148">
        <f>$H$3*J7*100</f>
        <v>8.1632653061224492</v>
      </c>
      <c r="N7" s="145"/>
      <c r="O7" s="149"/>
      <c r="P7" s="150"/>
    </row>
    <row r="8" spans="1:16" ht="21" customHeight="1" x14ac:dyDescent="0.25">
      <c r="A8" s="146">
        <f t="shared" si="0"/>
        <v>6</v>
      </c>
      <c r="B8" s="477"/>
      <c r="C8" s="197" t="str">
        <f>'Hitung F1'!$B$72</f>
        <v xml:space="preserve">1.5 </v>
      </c>
      <c r="D8" s="151" t="str">
        <f>'Hitung F1'!$C$72</f>
        <v>Struktur Kurikulum</v>
      </c>
      <c r="E8" s="197"/>
      <c r="F8" s="152"/>
      <c r="G8" s="491"/>
      <c r="H8" s="492"/>
      <c r="I8" s="246">
        <v>6</v>
      </c>
      <c r="J8" s="242">
        <f>I8/(SUM($I$3:$I$14))</f>
        <v>0.14285714285714285</v>
      </c>
      <c r="K8" s="153"/>
      <c r="L8" s="154"/>
      <c r="M8" s="148">
        <f>$H$3*J8*100</f>
        <v>8.1632653061224492</v>
      </c>
      <c r="N8" s="145"/>
      <c r="O8" s="149"/>
      <c r="P8" s="150"/>
    </row>
    <row r="9" spans="1:16" ht="21" customHeight="1" x14ac:dyDescent="0.25">
      <c r="A9" s="146">
        <f t="shared" si="0"/>
        <v>7</v>
      </c>
      <c r="B9" s="477"/>
      <c r="C9" s="488" t="str">
        <f>'Hitung F1'!$B$81</f>
        <v xml:space="preserve">1.6 </v>
      </c>
      <c r="D9" s="480" t="str">
        <f>'Hitung F1'!$C$81</f>
        <v xml:space="preserve">Mata Kuliah Penciri Program Studi  </v>
      </c>
      <c r="E9" s="197" t="str">
        <f>'Hitung F1'!$B$82</f>
        <v xml:space="preserve">1.6.1 </v>
      </c>
      <c r="F9" s="147" t="str">
        <f>'Hitung F1'!$C$82</f>
        <v xml:space="preserve">Mata kuliah penciri program studi  </v>
      </c>
      <c r="G9" s="491"/>
      <c r="H9" s="492"/>
      <c r="I9" s="469">
        <v>8</v>
      </c>
      <c r="J9" s="472">
        <f>I9/(SUM($I$3:$I$14))</f>
        <v>0.19047619047619047</v>
      </c>
      <c r="K9" s="146">
        <v>5</v>
      </c>
      <c r="L9" s="242">
        <f>K9/SUM($K$9:$K$10)</f>
        <v>0.5</v>
      </c>
      <c r="M9" s="148">
        <f>$H$3*$J$9*L9*100</f>
        <v>5.4421768707482983</v>
      </c>
      <c r="N9" s="145"/>
      <c r="O9" s="149"/>
      <c r="P9" s="150"/>
    </row>
    <row r="10" spans="1:16" ht="21" customHeight="1" x14ac:dyDescent="0.25">
      <c r="A10" s="146">
        <f t="shared" si="0"/>
        <v>8</v>
      </c>
      <c r="B10" s="477"/>
      <c r="C10" s="493"/>
      <c r="D10" s="481"/>
      <c r="E10" s="197" t="str">
        <f>'Hitung F1'!$B$91</f>
        <v xml:space="preserve">1.6.2 </v>
      </c>
      <c r="F10" s="147" t="str">
        <f>'Hitung F1'!$C$91</f>
        <v xml:space="preserve">Rencana Pembelajaran Semester </v>
      </c>
      <c r="G10" s="491"/>
      <c r="H10" s="492"/>
      <c r="I10" s="471"/>
      <c r="J10" s="474"/>
      <c r="K10" s="146">
        <v>5</v>
      </c>
      <c r="L10" s="242">
        <f>K10/SUM($K$9:$K$10)</f>
        <v>0.5</v>
      </c>
      <c r="M10" s="148">
        <f>$H$3*$J$9*L10*100</f>
        <v>5.4421768707482983</v>
      </c>
      <c r="N10" s="145"/>
      <c r="O10" s="149"/>
      <c r="P10" s="150"/>
    </row>
    <row r="11" spans="1:16" ht="23.45" customHeight="1" x14ac:dyDescent="0.25">
      <c r="A11" s="146">
        <f t="shared" si="0"/>
        <v>9</v>
      </c>
      <c r="B11" s="477"/>
      <c r="C11" s="488" t="str">
        <f>'Hitung F1'!$B$100</f>
        <v xml:space="preserve">1.7 </v>
      </c>
      <c r="D11" s="482" t="str">
        <f>'Hitung F1'!$C$100</f>
        <v>Sistem Pembelajaran</v>
      </c>
      <c r="E11" s="197" t="str">
        <f>'Hitung F1'!$B$101</f>
        <v xml:space="preserve">1.7.1 </v>
      </c>
      <c r="F11" s="273" t="str">
        <f>'Hitung F1'!$C$101</f>
        <v>Bentuk pembelajaran terbimbing</v>
      </c>
      <c r="G11" s="491"/>
      <c r="H11" s="492"/>
      <c r="I11" s="469">
        <v>6</v>
      </c>
      <c r="J11" s="472">
        <f>I11/(SUM($I$3:$I$14))</f>
        <v>0.14285714285714285</v>
      </c>
      <c r="K11" s="146">
        <v>6</v>
      </c>
      <c r="L11" s="242">
        <f>K11/SUM($K$11:$K$14)</f>
        <v>0.33333333333333331</v>
      </c>
      <c r="M11" s="148">
        <f>$H$3*J11*L11*100</f>
        <v>2.7210884353741491</v>
      </c>
      <c r="N11" s="145"/>
      <c r="O11" s="149"/>
      <c r="P11" s="150"/>
    </row>
    <row r="12" spans="1:16" ht="23.45" customHeight="1" x14ac:dyDescent="0.25">
      <c r="A12" s="146">
        <f t="shared" si="0"/>
        <v>10</v>
      </c>
      <c r="B12" s="477"/>
      <c r="C12" s="494"/>
      <c r="D12" s="483"/>
      <c r="E12" s="197" t="str">
        <f>'Hitung F1'!$B$109</f>
        <v xml:space="preserve">1.7.2 </v>
      </c>
      <c r="F12" s="147" t="str">
        <f>'Hitung F1'!$C$109</f>
        <v>Rencana pelaksanaan praktik/praktikum/PKL/ praktik bengkel dan sejenisnya</v>
      </c>
      <c r="G12" s="491"/>
      <c r="H12" s="492"/>
      <c r="I12" s="470"/>
      <c r="J12" s="473"/>
      <c r="K12" s="146">
        <v>4</v>
      </c>
      <c r="L12" s="242">
        <f t="shared" ref="L12:L14" si="1">K12/SUM($K$11:$K$14)</f>
        <v>0.22222222222222221</v>
      </c>
      <c r="M12" s="148">
        <f>$H$3*$J$11*L12*100</f>
        <v>1.8140589569160994</v>
      </c>
      <c r="N12" s="145"/>
      <c r="O12" s="149"/>
      <c r="P12" s="150"/>
    </row>
    <row r="13" spans="1:16" ht="23.45" customHeight="1" x14ac:dyDescent="0.25">
      <c r="A13" s="146">
        <f t="shared" si="0"/>
        <v>11</v>
      </c>
      <c r="B13" s="477"/>
      <c r="C13" s="494"/>
      <c r="D13" s="483"/>
      <c r="E13" s="197" t="str">
        <f>'Hitung F1'!$B$117</f>
        <v xml:space="preserve">1.7.3 </v>
      </c>
      <c r="F13" s="147" t="str">
        <f>'Hitung F1'!$C$117</f>
        <v>Sistem penilaian pembelajaran dan tata cara pelaporan penilaian</v>
      </c>
      <c r="G13" s="491"/>
      <c r="H13" s="492"/>
      <c r="I13" s="470"/>
      <c r="J13" s="473"/>
      <c r="K13" s="146">
        <v>4</v>
      </c>
      <c r="L13" s="242">
        <f t="shared" si="1"/>
        <v>0.22222222222222221</v>
      </c>
      <c r="M13" s="148">
        <f>$H$3*$J$11*L13*100</f>
        <v>1.8140589569160994</v>
      </c>
      <c r="N13" s="145"/>
      <c r="O13" s="149"/>
      <c r="P13" s="150"/>
    </row>
    <row r="14" spans="1:16" ht="23.45" customHeight="1" x14ac:dyDescent="0.25">
      <c r="A14" s="146">
        <f t="shared" si="0"/>
        <v>12</v>
      </c>
      <c r="B14" s="477"/>
      <c r="C14" s="493"/>
      <c r="D14" s="481"/>
      <c r="E14" s="197" t="str">
        <f>'Hitung F1'!$B$126</f>
        <v xml:space="preserve">1.7.4. </v>
      </c>
      <c r="F14" s="147" t="str">
        <f>'Hitung F1'!$C$126</f>
        <v>Rancangan Fasilitasi Implementasi Permendikbudristek Nomor 53 Tahun 2023</v>
      </c>
      <c r="G14" s="491"/>
      <c r="H14" s="492"/>
      <c r="I14" s="471"/>
      <c r="J14" s="474"/>
      <c r="K14" s="146">
        <v>4</v>
      </c>
      <c r="L14" s="242">
        <f t="shared" si="1"/>
        <v>0.22222222222222221</v>
      </c>
      <c r="M14" s="148">
        <f>$H$3*$J$11*L14*100</f>
        <v>1.8140589569160994</v>
      </c>
      <c r="N14" s="145"/>
      <c r="O14" s="149"/>
      <c r="P14" s="150"/>
    </row>
    <row r="15" spans="1:16" ht="21" customHeight="1" x14ac:dyDescent="0.25">
      <c r="A15" s="155">
        <f>A14+1</f>
        <v>13</v>
      </c>
      <c r="B15" s="501" t="s">
        <v>88</v>
      </c>
      <c r="C15" s="198" t="str">
        <f>'Hitung F1'!$B$135</f>
        <v xml:space="preserve">2.1 </v>
      </c>
      <c r="D15" s="156" t="str">
        <f>'Hitung F1'!$C$135</f>
        <v>Dosen Tetap  program studi</v>
      </c>
      <c r="E15" s="156"/>
      <c r="F15" s="157"/>
      <c r="G15" s="502">
        <f>COUNTA(D15:D17)</f>
        <v>3</v>
      </c>
      <c r="H15" s="503">
        <f>G15/$G$24</f>
        <v>0.14285714285714285</v>
      </c>
      <c r="I15" s="158">
        <v>5</v>
      </c>
      <c r="J15" s="238">
        <f>I15/SUM($I$15:$I$17)</f>
        <v>0.5</v>
      </c>
      <c r="K15" s="159"/>
      <c r="L15" s="160"/>
      <c r="M15" s="161">
        <f>$H$15*J15*100</f>
        <v>7.1428571428571423</v>
      </c>
      <c r="N15" s="145"/>
      <c r="O15" s="149"/>
      <c r="P15" s="150"/>
    </row>
    <row r="16" spans="1:16" ht="21" customHeight="1" x14ac:dyDescent="0.25">
      <c r="A16" s="155">
        <f t="shared" ref="A16:A23" si="2">A15+1</f>
        <v>14</v>
      </c>
      <c r="B16" s="501"/>
      <c r="C16" s="198" t="str">
        <f>'Hitung F1'!$B$142</f>
        <v xml:space="preserve">2.2 </v>
      </c>
      <c r="D16" s="156" t="str">
        <f>'Hitung PBJJ'!$B$10</f>
        <v>Tutor pada setiap PBJJ</v>
      </c>
      <c r="E16" s="156"/>
      <c r="F16" s="162"/>
      <c r="G16" s="502"/>
      <c r="H16" s="503"/>
      <c r="I16" s="158">
        <v>3</v>
      </c>
      <c r="J16" s="238">
        <f>I16/SUM($I$15:$I$17)</f>
        <v>0.3</v>
      </c>
      <c r="K16" s="155"/>
      <c r="L16" s="238"/>
      <c r="M16" s="161">
        <f>$H$15*J16*100</f>
        <v>4.2857142857142847</v>
      </c>
      <c r="N16" s="145"/>
      <c r="O16" s="149"/>
      <c r="P16" s="150"/>
    </row>
    <row r="17" spans="1:16" ht="21" customHeight="1" x14ac:dyDescent="0.25">
      <c r="A17" s="155">
        <f t="shared" si="2"/>
        <v>15</v>
      </c>
      <c r="B17" s="501"/>
      <c r="C17" s="198" t="str">
        <f>'Hitung F1'!$B$144</f>
        <v xml:space="preserve">2.3 </v>
      </c>
      <c r="D17" s="156" t="str">
        <f>'Hitung PBJJ'!$B$18</f>
        <v>Tenaga kependidikan pada setiap PBJJ</v>
      </c>
      <c r="E17" s="198"/>
      <c r="F17" s="162"/>
      <c r="G17" s="502"/>
      <c r="H17" s="503"/>
      <c r="I17" s="158">
        <v>2</v>
      </c>
      <c r="J17" s="238">
        <f>I17/SUM($I$15:$I$17)</f>
        <v>0.2</v>
      </c>
      <c r="K17" s="155"/>
      <c r="L17" s="238"/>
      <c r="M17" s="161">
        <f>$H$15*J17*100</f>
        <v>2.8571428571428572</v>
      </c>
      <c r="N17" s="145"/>
      <c r="O17" s="149"/>
      <c r="P17" s="150"/>
    </row>
    <row r="18" spans="1:16" ht="21" customHeight="1" x14ac:dyDescent="0.25">
      <c r="A18" s="155">
        <f t="shared" si="2"/>
        <v>16</v>
      </c>
      <c r="B18" s="495" t="s">
        <v>157</v>
      </c>
      <c r="C18" s="199" t="str">
        <f>'Hitung F1'!$B$146</f>
        <v xml:space="preserve">3.1 </v>
      </c>
      <c r="D18" s="164" t="str">
        <f>'Matriks Penilaian'!$E$31</f>
        <v>Perwujudan Good Governance dengan Enam Pilar Tata Pamong</v>
      </c>
      <c r="E18" s="199"/>
      <c r="F18" s="164"/>
      <c r="G18" s="496">
        <v>6</v>
      </c>
      <c r="H18" s="497">
        <f>G18/$G$24</f>
        <v>0.2857142857142857</v>
      </c>
      <c r="I18" s="241">
        <v>7</v>
      </c>
      <c r="J18" s="239">
        <f>I18/SUM($I$18:$I$23)</f>
        <v>0.25</v>
      </c>
      <c r="K18" s="163"/>
      <c r="L18" s="237"/>
      <c r="M18" s="231">
        <f>$H$18*J18*100</f>
        <v>7.1428571428571423</v>
      </c>
      <c r="N18" s="145"/>
      <c r="O18" s="149"/>
      <c r="P18" s="150"/>
    </row>
    <row r="19" spans="1:16" ht="21" customHeight="1" x14ac:dyDescent="0.25">
      <c r="A19" s="155">
        <f t="shared" si="2"/>
        <v>17</v>
      </c>
      <c r="B19" s="495"/>
      <c r="C19" s="199" t="str">
        <f>'Hitung F1'!$B$155</f>
        <v xml:space="preserve">3.2 </v>
      </c>
      <c r="D19" s="165" t="str">
        <f>'Hitung F1'!$C$155</f>
        <v>Rancangan Sistem Penjaminan Mutu Internal Program Studi PJJ yang Diusulkan</v>
      </c>
      <c r="E19" s="165"/>
      <c r="F19" s="164"/>
      <c r="G19" s="496"/>
      <c r="H19" s="497"/>
      <c r="I19" s="240">
        <v>7</v>
      </c>
      <c r="J19" s="239">
        <f>I19/SUM($I$18:$I$23)</f>
        <v>0.25</v>
      </c>
      <c r="K19" s="163"/>
      <c r="L19" s="237"/>
      <c r="M19" s="231">
        <f>$H$18*J19*100</f>
        <v>7.1428571428571423</v>
      </c>
      <c r="N19" s="145"/>
      <c r="O19" s="149"/>
      <c r="P19" s="150"/>
    </row>
    <row r="20" spans="1:16" ht="33.6" customHeight="1" x14ac:dyDescent="0.25">
      <c r="A20" s="155">
        <f t="shared" si="2"/>
        <v>18</v>
      </c>
      <c r="B20" s="495"/>
      <c r="C20" s="199" t="str">
        <f>'Hitung F1'!$B$164</f>
        <v xml:space="preserve">3.3 </v>
      </c>
      <c r="D20" s="164" t="str">
        <f>'Hitung F1'!$C$164</f>
        <v>Kapasitas peladen/server Sistem Pengelola Pembelajaran (Learning Management System) di Kampus Utama</v>
      </c>
      <c r="E20" s="199"/>
      <c r="F20" s="164"/>
      <c r="G20" s="496"/>
      <c r="H20" s="497"/>
      <c r="I20" s="240">
        <v>7</v>
      </c>
      <c r="J20" s="239">
        <f>I20/SUM($I$18:$I$23)</f>
        <v>0.25</v>
      </c>
      <c r="K20" s="163"/>
      <c r="L20" s="237"/>
      <c r="M20" s="231">
        <f>$H$18*J20*100</f>
        <v>7.1428571428571423</v>
      </c>
      <c r="N20" s="145"/>
      <c r="O20" s="149"/>
      <c r="P20" s="150"/>
    </row>
    <row r="21" spans="1:16" ht="21" customHeight="1" x14ac:dyDescent="0.25">
      <c r="A21" s="155">
        <f t="shared" si="2"/>
        <v>19</v>
      </c>
      <c r="B21" s="495"/>
      <c r="C21" s="504" t="str">
        <f>'Matriks Penilaian'!$D$36</f>
        <v xml:space="preserve">3.4 </v>
      </c>
      <c r="D21" s="498" t="str">
        <f>'Matriks Penilaian'!$E$36</f>
        <v>Sarana dan Prasarana dan Fasiltas Belajar di setiap PBJJ untuk program studi yang diusulkan</v>
      </c>
      <c r="E21" s="199" t="str">
        <f>'Hitung F1'!$B$173</f>
        <v xml:space="preserve">3.4.1 </v>
      </c>
      <c r="F21" s="164" t="str">
        <f>'Hitung PBJJ'!$B$26</f>
        <v>Alasan pemilihan PBJJ dan kemitraan institusi</v>
      </c>
      <c r="G21" s="496"/>
      <c r="H21" s="497"/>
      <c r="I21" s="466">
        <v>7</v>
      </c>
      <c r="J21" s="463">
        <v>0.25</v>
      </c>
      <c r="K21" s="163">
        <v>6</v>
      </c>
      <c r="L21" s="237">
        <f>K21/SUM($K$21:$K$23)</f>
        <v>0.31578947368421051</v>
      </c>
      <c r="M21" s="231">
        <f>$H$18*$J$21*L21*100</f>
        <v>2.2556390977443606</v>
      </c>
      <c r="N21" s="145"/>
      <c r="O21" s="149"/>
      <c r="P21" s="150"/>
    </row>
    <row r="22" spans="1:16" ht="36" customHeight="1" x14ac:dyDescent="0.25">
      <c r="A22" s="155">
        <f t="shared" si="2"/>
        <v>20</v>
      </c>
      <c r="B22" s="495"/>
      <c r="C22" s="505"/>
      <c r="D22" s="499"/>
      <c r="E22" s="199" t="str">
        <f>'Hitung F1'!$B$174</f>
        <v xml:space="preserve">3.4.2 </v>
      </c>
      <c r="F22" s="164" t="str">
        <f>'Matriks Penilaian'!$G$37</f>
        <v>Prasana belajar yang disediakan di setiap PBJJ untuk program studi  yang diusulkan</v>
      </c>
      <c r="G22" s="496"/>
      <c r="H22" s="497"/>
      <c r="I22" s="467"/>
      <c r="J22" s="464"/>
      <c r="K22" s="163">
        <v>7</v>
      </c>
      <c r="L22" s="237">
        <f>K22/SUM($K$21:$K$23)</f>
        <v>0.36842105263157893</v>
      </c>
      <c r="M22" s="231">
        <f>$H$18*$J$21*L22*100</f>
        <v>2.6315789473684208</v>
      </c>
      <c r="N22" s="145"/>
      <c r="O22" s="149"/>
      <c r="P22" s="150"/>
    </row>
    <row r="23" spans="1:16" ht="21" customHeight="1" x14ac:dyDescent="0.25">
      <c r="A23" s="155">
        <f t="shared" si="2"/>
        <v>21</v>
      </c>
      <c r="B23" s="495"/>
      <c r="C23" s="506"/>
      <c r="D23" s="500"/>
      <c r="E23" s="199" t="str">
        <f>'Hitung F1'!$B$175</f>
        <v xml:space="preserve">3.4.3 </v>
      </c>
      <c r="F23" s="164" t="str">
        <f>'Hitung PBJJ'!$B$31</f>
        <v>Fasilitas TIK di PBJJ</v>
      </c>
      <c r="G23" s="496"/>
      <c r="H23" s="497"/>
      <c r="I23" s="468"/>
      <c r="J23" s="465"/>
      <c r="K23" s="163">
        <v>6</v>
      </c>
      <c r="L23" s="237">
        <f>K23/SUM($K$21:$K$23)</f>
        <v>0.31578947368421051</v>
      </c>
      <c r="M23" s="231">
        <f>$H$18*$J$21*L23*100</f>
        <v>2.2556390977443606</v>
      </c>
      <c r="N23" s="145"/>
      <c r="O23" s="149"/>
      <c r="P23" s="150"/>
    </row>
    <row r="24" spans="1:16" x14ac:dyDescent="0.25">
      <c r="G24" s="168">
        <f>SUM(G3:G23)</f>
        <v>21</v>
      </c>
      <c r="H24" s="170">
        <f>SUM(H3:H23)</f>
        <v>0.99999999999999989</v>
      </c>
      <c r="M24" s="161">
        <f>SUM(M3:M23)</f>
        <v>99.999999999999986</v>
      </c>
      <c r="N24" s="145"/>
      <c r="O24" s="145"/>
      <c r="P24" s="150"/>
    </row>
    <row r="25" spans="1:16" x14ac:dyDescent="0.25">
      <c r="I25" s="169">
        <v>1</v>
      </c>
      <c r="J25" s="170">
        <f>SUM(J3:J14)</f>
        <v>0.99999999999999978</v>
      </c>
      <c r="K25" s="209" t="s">
        <v>89</v>
      </c>
      <c r="L25" s="170">
        <f>SUM(L3:L5)</f>
        <v>1</v>
      </c>
      <c r="P25" s="169"/>
    </row>
    <row r="26" spans="1:16" x14ac:dyDescent="0.25">
      <c r="I26" s="169">
        <v>2</v>
      </c>
      <c r="J26" s="170">
        <f>SUM(J15:J17)</f>
        <v>1</v>
      </c>
      <c r="K26" s="210" t="s">
        <v>90</v>
      </c>
      <c r="L26" s="170">
        <f>SUM(L9:L10)</f>
        <v>1</v>
      </c>
      <c r="P26" s="166"/>
    </row>
    <row r="27" spans="1:16" x14ac:dyDescent="0.25">
      <c r="I27" s="169">
        <v>3</v>
      </c>
      <c r="J27" s="170">
        <f>SUM(J18:J23)</f>
        <v>1</v>
      </c>
      <c r="K27" s="210" t="s">
        <v>44</v>
      </c>
      <c r="L27" s="170">
        <f>SUM(L11:L14)</f>
        <v>1</v>
      </c>
    </row>
    <row r="28" spans="1:16" x14ac:dyDescent="0.25">
      <c r="K28" s="210" t="s">
        <v>158</v>
      </c>
      <c r="L28" s="170">
        <f>SUM(L21:L23)</f>
        <v>0.99999999999999989</v>
      </c>
    </row>
    <row r="30" spans="1:16" x14ac:dyDescent="0.25">
      <c r="K30" s="171"/>
      <c r="L30" s="247"/>
    </row>
    <row r="31" spans="1:16" x14ac:dyDescent="0.25">
      <c r="K31" s="171"/>
      <c r="L31" s="247"/>
    </row>
  </sheetData>
  <sheetProtection formatCells="0" formatColumns="0" formatRows="0" insertColumns="0" insertRows="0" insertHyperlinks="0" deleteColumns="0" deleteRows="0" sort="0"/>
  <mergeCells count="33">
    <mergeCell ref="B18:B23"/>
    <mergeCell ref="G18:G23"/>
    <mergeCell ref="H18:H23"/>
    <mergeCell ref="D21:D23"/>
    <mergeCell ref="B15:B17"/>
    <mergeCell ref="G15:G17"/>
    <mergeCell ref="H15:H17"/>
    <mergeCell ref="C21:C23"/>
    <mergeCell ref="B3:B14"/>
    <mergeCell ref="A1:A2"/>
    <mergeCell ref="B1:B2"/>
    <mergeCell ref="G1:H2"/>
    <mergeCell ref="D9:D10"/>
    <mergeCell ref="D11:D14"/>
    <mergeCell ref="C1:D2"/>
    <mergeCell ref="C3:C4"/>
    <mergeCell ref="E1:F2"/>
    <mergeCell ref="G3:G14"/>
    <mergeCell ref="H3:H14"/>
    <mergeCell ref="D3:D4"/>
    <mergeCell ref="C9:C10"/>
    <mergeCell ref="C11:C14"/>
    <mergeCell ref="M1:M2"/>
    <mergeCell ref="I1:J2"/>
    <mergeCell ref="K1:L2"/>
    <mergeCell ref="I9:I10"/>
    <mergeCell ref="J9:J10"/>
    <mergeCell ref="J21:J23"/>
    <mergeCell ref="I21:I23"/>
    <mergeCell ref="I11:I14"/>
    <mergeCell ref="J11:J14"/>
    <mergeCell ref="I3:I4"/>
    <mergeCell ref="J3:J4"/>
  </mergeCells>
  <phoneticPr fontId="28" type="noConversion"/>
  <conditionalFormatting sqref="A1:C1 E1">
    <cfRule type="cellIs" dxfId="7" priority="10" operator="equal">
      <formula>"Tidak dinilai"</formula>
    </cfRule>
  </conditionalFormatting>
  <conditionalFormatting sqref="B3:C3 B4:B5">
    <cfRule type="cellIs" dxfId="6" priority="16" operator="equal">
      <formula>"Tidak dinilai"</formula>
    </cfRule>
  </conditionalFormatting>
  <conditionalFormatting sqref="F3 F5:F10 F12:F17">
    <cfRule type="cellIs" dxfId="5" priority="12" operator="equal">
      <formula>"Tidak dinilai"</formula>
    </cfRule>
  </conditionalFormatting>
  <conditionalFormatting sqref="G1">
    <cfRule type="cellIs" dxfId="4" priority="9" operator="equal">
      <formula>"Tidak dinilai"</formula>
    </cfRule>
  </conditionalFormatting>
  <conditionalFormatting sqref="I1">
    <cfRule type="cellIs" dxfId="3" priority="8" operator="equal">
      <formula>"Tidak dinilai"</formula>
    </cfRule>
  </conditionalFormatting>
  <conditionalFormatting sqref="K1">
    <cfRule type="cellIs" dxfId="2" priority="7" operator="equal">
      <formula>"Tidak dinilai"</formula>
    </cfRule>
  </conditionalFormatting>
  <conditionalFormatting sqref="P26">
    <cfRule type="containsText" dxfId="1" priority="1" operator="containsText" text="Belum Memenuhi">
      <formula>NOT(ISERROR(SEARCH("Belum Memenuhi",P26)))</formula>
    </cfRule>
    <cfRule type="containsText" dxfId="0" priority="2" operator="containsText" text="Memenuhi">
      <formula>NOT(ISERROR(SEARCH("Memenuhi",P26)))</formula>
    </cfRule>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Matriks Penilaian</vt:lpstr>
      <vt:lpstr>Hitung F1</vt:lpstr>
      <vt:lpstr>Hitung PBJJ</vt:lpstr>
      <vt:lpstr>F1</vt:lpstr>
      <vt:lpstr>Pembobotan</vt:lpstr>
      <vt:lpstr>'F1'!Print_Titles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Bambang Suryoatmono</cp:lastModifiedBy>
  <cp:lastPrinted>2018-01-28T09:11:28Z</cp:lastPrinted>
  <dcterms:created xsi:type="dcterms:W3CDTF">2018-01-27T14:24:19Z</dcterms:created>
  <dcterms:modified xsi:type="dcterms:W3CDTF">2024-10-07T08:48:11Z</dcterms:modified>
</cp:coreProperties>
</file>